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6515" windowHeight="7230"/>
  </bookViews>
  <sheets>
    <sheet name="Miet-Rechner" sheetId="18" r:id="rId1"/>
  </sheets>
  <definedNames>
    <definedName name="_xlnm.Print_Area" localSheetId="0">'Miet-Rechner'!$A$1:$H$62</definedName>
  </definedNames>
  <calcPr calcId="145621"/>
</workbook>
</file>

<file path=xl/calcChain.xml><?xml version="1.0" encoding="utf-8"?>
<calcChain xmlns="http://schemas.openxmlformats.org/spreadsheetml/2006/main">
  <c r="J4" i="18" l="1"/>
  <c r="I3" i="18" l="1"/>
  <c r="I5" i="18"/>
  <c r="I4" i="18"/>
  <c r="B68" i="18" l="1"/>
  <c r="H16" i="18"/>
  <c r="H15" i="18"/>
  <c r="H13" i="18"/>
  <c r="I38" i="18" l="1"/>
  <c r="I39" i="18"/>
  <c r="I40" i="18"/>
  <c r="I41" i="18"/>
  <c r="I42" i="18"/>
  <c r="I43" i="18"/>
  <c r="I44" i="18"/>
  <c r="I37" i="18"/>
  <c r="I68" i="18"/>
  <c r="J39" i="18" l="1"/>
  <c r="J43" i="18"/>
  <c r="J37" i="18"/>
  <c r="J41" i="18"/>
  <c r="B71" i="18"/>
  <c r="I71" i="18" s="1"/>
  <c r="B70" i="18"/>
  <c r="I70" i="18" s="1"/>
  <c r="B72" i="18"/>
  <c r="I72" i="18" s="1"/>
  <c r="B69" i="18"/>
  <c r="I69" i="18" s="1"/>
  <c r="I53" i="18"/>
  <c r="G24" i="18"/>
  <c r="G23" i="18"/>
  <c r="G22" i="18"/>
  <c r="G21" i="18"/>
  <c r="G20" i="18"/>
  <c r="G19" i="18"/>
  <c r="G18" i="18"/>
  <c r="G44" i="18"/>
  <c r="G43" i="18"/>
  <c r="G42" i="18"/>
  <c r="G41" i="18"/>
  <c r="G40" i="18"/>
  <c r="G39" i="18"/>
  <c r="G38" i="18"/>
  <c r="G37" i="18"/>
  <c r="I29" i="18"/>
  <c r="J28" i="18" s="1"/>
  <c r="I30" i="18"/>
  <c r="B67" i="18" l="1"/>
  <c r="J30" i="18"/>
  <c r="K45" i="18"/>
  <c r="G45" i="18"/>
  <c r="K25" i="18"/>
  <c r="G25" i="18"/>
  <c r="H53" i="18"/>
  <c r="H11" i="18"/>
  <c r="H9" i="18"/>
  <c r="H10" i="18"/>
  <c r="H8" i="18"/>
  <c r="H7" i="18"/>
  <c r="H26" i="18" l="1"/>
  <c r="K11" i="18"/>
  <c r="H14" i="18" s="1"/>
  <c r="H51" i="18" l="1"/>
  <c r="H50" i="18"/>
  <c r="H35" i="18"/>
  <c r="H52" i="18"/>
  <c r="H49" i="18"/>
  <c r="H54" i="18"/>
  <c r="H47" i="18"/>
  <c r="H27" i="18"/>
  <c r="H46" i="18"/>
  <c r="H29" i="18"/>
  <c r="H30" i="18"/>
  <c r="H32" i="18"/>
  <c r="H31" i="18"/>
  <c r="H34" i="18"/>
  <c r="I31" i="18" l="1"/>
  <c r="I32" i="18"/>
  <c r="I67" i="18" l="1"/>
  <c r="I50" i="18"/>
  <c r="J48" i="18" s="1"/>
  <c r="I51" i="18"/>
  <c r="I52" i="18"/>
  <c r="I54" i="18"/>
  <c r="I49" i="18"/>
  <c r="I35" i="18"/>
  <c r="I34" i="18"/>
  <c r="J33" i="18" s="1"/>
  <c r="I8" i="18"/>
  <c r="I9" i="18"/>
  <c r="I10" i="18"/>
  <c r="I11" i="18"/>
  <c r="I7" i="18"/>
  <c r="J6" i="18" l="1"/>
  <c r="B66" i="18"/>
  <c r="I66" i="18" s="1"/>
  <c r="B65" i="18"/>
  <c r="I65" i="18" s="1"/>
  <c r="B64" i="18"/>
  <c r="I64" i="18" s="1"/>
  <c r="H55" i="18" l="1"/>
  <c r="H33" i="18"/>
  <c r="H56" i="18" l="1"/>
  <c r="H58" i="18"/>
  <c r="H60" i="18" s="1"/>
  <c r="H62" i="18" s="1"/>
  <c r="H59" i="18" l="1"/>
  <c r="H61" i="18" s="1"/>
</calcChain>
</file>

<file path=xl/sharedStrings.xml><?xml version="1.0" encoding="utf-8"?>
<sst xmlns="http://schemas.openxmlformats.org/spreadsheetml/2006/main" count="96" uniqueCount="84">
  <si>
    <t>Ausstattung</t>
  </si>
  <si>
    <t>bezogen auf die Mehrheit (&gt;50%) der Fenster</t>
  </si>
  <si>
    <t>Summe</t>
  </si>
  <si>
    <t>Basismiete €/m²</t>
  </si>
  <si>
    <t>Basismiete:</t>
  </si>
  <si>
    <t>+ 16,3 %</t>
  </si>
  <si>
    <t>+ 12,8%</t>
  </si>
  <si>
    <t>+ 14,2 %</t>
  </si>
  <si>
    <t>+ 5,7%</t>
  </si>
  <si>
    <t>+ 0,0%</t>
  </si>
  <si>
    <t>- 7,0%</t>
  </si>
  <si>
    <t>+ 4,1%</t>
  </si>
  <si>
    <t>+ 4,2%</t>
  </si>
  <si>
    <t>+ 7,1%</t>
  </si>
  <si>
    <t>+ 9,0%</t>
  </si>
  <si>
    <t>+ 6,3%</t>
  </si>
  <si>
    <t>hochwertiges/-preisiges Parkett (Echtholzboden), Naturstein oder Design-Vinyl-Boden, wenn dieser Bodenbelag in den letzten 10 Jahren verlegt worden ist</t>
  </si>
  <si>
    <t>+ 6,8%</t>
  </si>
  <si>
    <t>+ 7,9%</t>
  </si>
  <si>
    <t>0,0%</t>
  </si>
  <si>
    <t>+ 3,8%</t>
  </si>
  <si>
    <t>Punkte</t>
  </si>
  <si>
    <t>Summe Punkte:</t>
  </si>
  <si>
    <t>Summe Punkte</t>
  </si>
  <si>
    <t>seit 2014</t>
  </si>
  <si>
    <t>von 1994 bis 2013</t>
  </si>
  <si>
    <t>+ 6,2 %</t>
  </si>
  <si>
    <t>+ 7,7%</t>
  </si>
  <si>
    <t>Mietpreisrechner nach den Vorgaben des Mietspiegels für die Stadt Warendorf von 2020</t>
  </si>
  <si>
    <t>Zu-/Abschläge</t>
  </si>
  <si>
    <t>Einfache bis mittlere Sanitärausstattung (bis 3 Punkte)</t>
  </si>
  <si>
    <t>Gehobene Sanitärausstattung (ab 4 Punkte)</t>
  </si>
  <si>
    <r>
      <t xml:space="preserve">Baujahresklasse (Bezugsfertigkeit) </t>
    </r>
    <r>
      <rPr>
        <b/>
        <sz val="8"/>
        <color theme="4" tint="-0.249977111117893"/>
        <rFont val="Arial"/>
        <family val="2"/>
      </rPr>
      <t>- nur eine Angabe erlaubt!</t>
    </r>
  </si>
  <si>
    <r>
      <t>Sanitäre Ausstattung</t>
    </r>
    <r>
      <rPr>
        <b/>
        <sz val="8"/>
        <color theme="4" tint="-0.249977111117893"/>
        <rFont val="Arial"/>
        <family val="2"/>
      </rPr>
      <t xml:space="preserve"> (Punktesystem)</t>
    </r>
  </si>
  <si>
    <r>
      <t xml:space="preserve">Art der Wohnung </t>
    </r>
    <r>
      <rPr>
        <b/>
        <sz val="8"/>
        <color theme="4" tint="-0.249977111117893"/>
        <rFont val="Arial"/>
        <family val="2"/>
      </rPr>
      <t>- nur eine Angabe erlaubt!</t>
    </r>
  </si>
  <si>
    <r>
      <t xml:space="preserve">Modernisierung, Energieeffizienz </t>
    </r>
    <r>
      <rPr>
        <b/>
        <sz val="8"/>
        <color theme="4" tint="-0.249977111117893"/>
        <rFont val="Arial"/>
        <family val="2"/>
      </rPr>
      <t>(Punktesystem)</t>
    </r>
  </si>
  <si>
    <r>
      <t xml:space="preserve">Lagezone (siehe Karten 1-5) </t>
    </r>
    <r>
      <rPr>
        <b/>
        <sz val="8"/>
        <color theme="4" tint="-0.249977111117893"/>
        <rFont val="Arial"/>
        <family val="2"/>
      </rPr>
      <t>- nur eine Angabe erlaubt!</t>
    </r>
  </si>
  <si>
    <r>
      <t xml:space="preserve">Balkon oder Terrasse </t>
    </r>
    <r>
      <rPr>
        <b/>
        <sz val="8"/>
        <color theme="4" tint="-0.249977111117893"/>
        <rFont val="Arial"/>
        <family val="2"/>
      </rPr>
      <t>- nur eine Angabe erlaubt</t>
    </r>
  </si>
  <si>
    <t>hochwertige schwere Türen oder Glastüren, für die Mehrheit (&lt;50) der Innentüren, wenn diese in den letzten 10 Jahren eingebaut worden sind</t>
  </si>
  <si>
    <t>Durchschnittliche ortsübliche Vergleichsmiete (€/m²)</t>
  </si>
  <si>
    <t>Berechnung der Mietspanne</t>
  </si>
  <si>
    <t xml:space="preserve">Mietspanne (+/- 15 %) in €/m²  </t>
  </si>
  <si>
    <t xml:space="preserve">Unterer Wert der Mietspanne in €/m²  </t>
  </si>
  <si>
    <t xml:space="preserve">Oberer Wert der Mietspanne in €/m²  </t>
  </si>
  <si>
    <t xml:space="preserve">Unterer Wert der Mietspanne in €/Monat  </t>
  </si>
  <si>
    <t xml:space="preserve">Oberer Wert der Mietspanne in €/Monat  </t>
  </si>
  <si>
    <t xml:space="preserve">  bis 1957</t>
  </si>
  <si>
    <t xml:space="preserve">  1958-1978</t>
  </si>
  <si>
    <t xml:space="preserve">  1979-1994</t>
  </si>
  <si>
    <t xml:space="preserve">  1995-2009</t>
  </si>
  <si>
    <t xml:space="preserve">  seit 2010</t>
  </si>
  <si>
    <t xml:space="preserve">  Drei-Scheiben-Isolierverglasung</t>
  </si>
  <si>
    <t xml:space="preserve">  moderne Innentüren</t>
  </si>
  <si>
    <t xml:space="preserve">  hochwertiges Parkett/Naturstein oder hochwertiger Design-Vinyl-Boden
  (vom Vermieter gestellt)</t>
  </si>
  <si>
    <t xml:space="preserve">  Küchenmobiliar gestellt</t>
  </si>
  <si>
    <t xml:space="preserve">  Badewanne und separate Duschkabine in einem Bad vorhanden</t>
  </si>
  <si>
    <t xml:space="preserve">  bodengleiche Dusche vorhanden</t>
  </si>
  <si>
    <t xml:space="preserve">  Fußbodenheizung im Bad vorhanden</t>
  </si>
  <si>
    <t xml:space="preserve">  innenliegendes Badezimmer (ohne Fenster)</t>
  </si>
  <si>
    <t xml:space="preserve">  das Alter des Bades beträgt über 15 Jahre</t>
  </si>
  <si>
    <t xml:space="preserve">  zweites Badezimmer vorhanden</t>
  </si>
  <si>
    <t xml:space="preserve">  Gäste-WC vorhanden</t>
  </si>
  <si>
    <t xml:space="preserve">  Balkon kleiner als 10 m²</t>
  </si>
  <si>
    <t xml:space="preserve">  Balkon von 10 m² oder größer</t>
  </si>
  <si>
    <t xml:space="preserve">  Terrasse</t>
  </si>
  <si>
    <t xml:space="preserve">  Wohnung im Mehrfamilienhaus</t>
  </si>
  <si>
    <t xml:space="preserve">  Komplett vermietetes Einfamilienhaus</t>
  </si>
  <si>
    <t xml:space="preserve">  Dacherneuerung inkl. Verbesserung der Wärmedämmung</t>
  </si>
  <si>
    <t xml:space="preserve">  Wärmedämmung der Kellerdecke</t>
  </si>
  <si>
    <t xml:space="preserve">  Wärmedämmung der obersten Geschossdecke</t>
  </si>
  <si>
    <t xml:space="preserve">  geringer bis mittlerer Modernisierungsgrad   ( 0 bis 6 Punkte )</t>
  </si>
  <si>
    <t xml:space="preserve">  überwiegend bis umfassend modernisiert   ( 7 bis 12 Punkte )</t>
  </si>
  <si>
    <t xml:space="preserve">  Warendorf  Zentrum Ost              </t>
  </si>
  <si>
    <t xml:space="preserve">  Warendorf Zentrum West                                                                       </t>
  </si>
  <si>
    <t xml:space="preserve">  Warendorf Ems</t>
  </si>
  <si>
    <t xml:space="preserve">  Warendorf Zentrum Süd (zentrumsnah)</t>
  </si>
  <si>
    <t xml:space="preserve">  Warendorf Ortsrand</t>
  </si>
  <si>
    <t xml:space="preserve">  Warendorf Ortsteile (Freckenhorst, Einen-Müssingen, Hoetmar, Milte)</t>
  </si>
  <si>
    <r>
      <t xml:space="preserve">Durchschnittliche ortsübliche Vergleichsmiete (€/Monat)
</t>
    </r>
    <r>
      <rPr>
        <sz val="11"/>
        <color theme="0"/>
        <rFont val="Arial"/>
        <family val="2"/>
      </rPr>
      <t xml:space="preserve"> (ohne zu berücksichtigende Zu- und Abschläge im Rahmen der Mietspanne)</t>
    </r>
  </si>
  <si>
    <t xml:space="preserve">  Wärmedämmung der Außenwände</t>
  </si>
  <si>
    <t xml:space="preserve">  Balkon oder Terrasse nicht vorhanden</t>
  </si>
  <si>
    <r>
      <t xml:space="preserve">  </t>
    </r>
    <r>
      <rPr>
        <b/>
        <sz val="14"/>
        <color theme="1"/>
        <rFont val="Arial"/>
        <family val="2"/>
      </rPr>
      <t>m ²</t>
    </r>
  </si>
  <si>
    <r>
      <t xml:space="preserve">Wohnungsgröße  </t>
    </r>
    <r>
      <rPr>
        <b/>
        <sz val="9"/>
        <color theme="4" tint="-0.249977111117893"/>
        <rFont val="Arial"/>
        <family val="2"/>
      </rPr>
      <t>(gemäß Wohnflächenverordnung WoFlV)</t>
    </r>
  </si>
  <si>
    <t>Küchenmobiliar vom Vermieter gestellt, ohne das dieses gesondert in Rechnung gestellt wird (z.B. Einbauküche)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</si>
</sst>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0"/>
      <name val="MS Sans Serif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sz val="16"/>
      <color rgb="FFFF000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0070C0"/>
      <name val="Arial"/>
      <family val="2"/>
    </font>
    <font>
      <b/>
      <sz val="12"/>
      <color theme="4" tint="-0.249977111117893"/>
      <name val="Arial"/>
      <family val="2"/>
    </font>
    <font>
      <sz val="12"/>
      <color theme="4" tint="-0.249977111117893"/>
      <name val="Calibri"/>
      <family val="2"/>
      <scheme val="minor"/>
    </font>
    <font>
      <b/>
      <sz val="8"/>
      <color theme="4" tint="-0.249977111117893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4"/>
      <color indexed="8"/>
      <name val="Arial"/>
      <family val="2"/>
    </font>
    <font>
      <b/>
      <sz val="14"/>
      <color theme="1"/>
      <name val="Arial"/>
      <family val="2"/>
    </font>
    <font>
      <b/>
      <sz val="9"/>
      <color theme="4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BD132B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9" fillId="0" borderId="0"/>
    <xf numFmtId="0" fontId="3" fillId="0" borderId="0"/>
  </cellStyleXfs>
  <cellXfs count="161">
    <xf numFmtId="0" fontId="0" fillId="0" borderId="0" xfId="0"/>
    <xf numFmtId="0" fontId="0" fillId="0" borderId="0" xfId="0" applyProtection="1">
      <protection hidden="1"/>
    </xf>
    <xf numFmtId="8" fontId="0" fillId="0" borderId="0" xfId="0" applyNumberFormat="1" applyProtection="1">
      <protection hidden="1"/>
    </xf>
    <xf numFmtId="0" fontId="0" fillId="0" borderId="0" xfId="0" applyFill="1" applyProtection="1">
      <protection hidden="1"/>
    </xf>
    <xf numFmtId="0" fontId="0" fillId="0" borderId="0" xfId="0" applyProtection="1">
      <protection locked="0" hidden="1"/>
    </xf>
    <xf numFmtId="0" fontId="0" fillId="0" borderId="0" xfId="0" applyBorder="1" applyProtection="1">
      <protection hidden="1"/>
    </xf>
    <xf numFmtId="0" fontId="0" fillId="0" borderId="0" xfId="0" applyProtection="1">
      <protection locked="0"/>
    </xf>
    <xf numFmtId="0" fontId="0" fillId="3" borderId="14" xfId="0" applyFill="1" applyBorder="1" applyProtection="1">
      <protection hidden="1"/>
    </xf>
    <xf numFmtId="0" fontId="0" fillId="3" borderId="1" xfId="0" applyFill="1" applyBorder="1" applyProtection="1">
      <protection hidden="1"/>
    </xf>
    <xf numFmtId="0" fontId="1" fillId="3" borderId="3" xfId="0" applyFont="1" applyFill="1" applyBorder="1" applyProtection="1">
      <protection hidden="1"/>
    </xf>
    <xf numFmtId="0" fontId="1" fillId="3" borderId="14" xfId="0" applyFont="1" applyFill="1" applyBorder="1" applyProtection="1">
      <protection hidden="1"/>
    </xf>
    <xf numFmtId="0" fontId="1" fillId="3" borderId="1" xfId="0" applyFont="1" applyFill="1" applyBorder="1" applyProtection="1">
      <protection hidden="1"/>
    </xf>
    <xf numFmtId="0" fontId="15" fillId="3" borderId="14" xfId="0" applyFont="1" applyFill="1" applyBorder="1" applyAlignment="1" applyProtection="1">
      <alignment vertical="center"/>
      <protection hidden="1"/>
    </xf>
    <xf numFmtId="0" fontId="15" fillId="3" borderId="14" xfId="0" applyFont="1" applyFill="1" applyBorder="1" applyProtection="1">
      <protection hidden="1"/>
    </xf>
    <xf numFmtId="2" fontId="4" fillId="3" borderId="25" xfId="4" applyNumberFormat="1" applyFont="1" applyFill="1" applyBorder="1" applyAlignment="1" applyProtection="1">
      <alignment horizontal="left" vertical="center" wrapText="1"/>
      <protection hidden="1"/>
    </xf>
    <xf numFmtId="2" fontId="6" fillId="3" borderId="25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15" fillId="3" borderId="14" xfId="0" applyFont="1" applyFill="1" applyBorder="1" applyAlignment="1" applyProtection="1">
      <alignment vertical="center"/>
      <protection hidden="1"/>
    </xf>
    <xf numFmtId="0" fontId="13" fillId="3" borderId="3" xfId="0" applyFont="1" applyFill="1" applyBorder="1" applyAlignment="1" applyProtection="1">
      <alignment vertical="center"/>
      <protection hidden="1"/>
    </xf>
    <xf numFmtId="2" fontId="4" fillId="3" borderId="12" xfId="4" applyNumberFormat="1" applyFont="1" applyFill="1" applyBorder="1" applyAlignment="1" applyProtection="1">
      <alignment horizontal="left" vertical="center"/>
      <protection hidden="1"/>
    </xf>
    <xf numFmtId="2" fontId="4" fillId="3" borderId="20" xfId="4" applyNumberFormat="1" applyFont="1" applyFill="1" applyBorder="1" applyAlignment="1" applyProtection="1">
      <alignment horizontal="left" vertical="center" wrapText="1"/>
      <protection hidden="1"/>
    </xf>
    <xf numFmtId="0" fontId="14" fillId="3" borderId="1" xfId="2" applyFont="1" applyFill="1" applyBorder="1" applyAlignment="1" applyProtection="1">
      <alignment horizontal="left" vertical="center"/>
      <protection hidden="1"/>
    </xf>
    <xf numFmtId="0" fontId="1" fillId="0" borderId="14" xfId="0" applyFont="1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0" fillId="3" borderId="9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1" fillId="3" borderId="8" xfId="0" applyFont="1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0" fillId="3" borderId="16" xfId="0" applyFill="1" applyBorder="1" applyProtection="1">
      <protection hidden="1"/>
    </xf>
    <xf numFmtId="8" fontId="10" fillId="3" borderId="10" xfId="0" applyNumberFormat="1" applyFont="1" applyFill="1" applyBorder="1" applyAlignment="1" applyProtection="1">
      <alignment horizontal="center"/>
      <protection hidden="1"/>
    </xf>
    <xf numFmtId="0" fontId="8" fillId="3" borderId="17" xfId="4" applyFont="1" applyFill="1" applyBorder="1" applyAlignment="1" applyProtection="1">
      <alignment horizontal="center" vertical="center" wrapText="1"/>
      <protection hidden="1"/>
    </xf>
    <xf numFmtId="0" fontId="8" fillId="3" borderId="17" xfId="4" applyFont="1" applyFill="1" applyBorder="1" applyAlignment="1" applyProtection="1">
      <alignment horizontal="left" vertical="center" wrapText="1"/>
      <protection hidden="1"/>
    </xf>
    <xf numFmtId="0" fontId="11" fillId="3" borderId="17" xfId="0" applyFont="1" applyFill="1" applyBorder="1" applyProtection="1">
      <protection hidden="1"/>
    </xf>
    <xf numFmtId="0" fontId="11" fillId="3" borderId="17" xfId="0" applyFont="1" applyFill="1" applyBorder="1" applyAlignment="1" applyProtection="1">
      <protection hidden="1"/>
    </xf>
    <xf numFmtId="0" fontId="18" fillId="3" borderId="17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3" borderId="11" xfId="0" applyFill="1" applyBorder="1" applyAlignment="1" applyProtection="1">
      <alignment horizontal="center"/>
      <protection hidden="1"/>
    </xf>
    <xf numFmtId="0" fontId="0" fillId="3" borderId="13" xfId="0" applyFill="1" applyBorder="1" applyAlignment="1" applyProtection="1">
      <alignment horizontal="center"/>
      <protection hidden="1"/>
    </xf>
    <xf numFmtId="0" fontId="0" fillId="3" borderId="14" xfId="0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12" fillId="3" borderId="17" xfId="0" applyFont="1" applyFill="1" applyBorder="1" applyAlignment="1" applyProtection="1">
      <alignment horizontal="center"/>
      <protection hidden="1"/>
    </xf>
    <xf numFmtId="4" fontId="6" fillId="0" borderId="12" xfId="1" quotePrefix="1" applyNumberFormat="1" applyFont="1" applyFill="1" applyBorder="1" applyAlignment="1">
      <alignment horizontal="center" vertical="center"/>
    </xf>
    <xf numFmtId="4" fontId="6" fillId="0" borderId="21" xfId="1" quotePrefix="1" applyNumberFormat="1" applyFont="1" applyFill="1" applyBorder="1" applyAlignment="1">
      <alignment horizontal="center" vertical="center"/>
    </xf>
    <xf numFmtId="0" fontId="8" fillId="3" borderId="0" xfId="4" applyFont="1" applyFill="1" applyBorder="1" applyAlignment="1" applyProtection="1">
      <alignment horizontal="center" vertical="center" wrapText="1"/>
      <protection hidden="1"/>
    </xf>
    <xf numFmtId="0" fontId="8" fillId="3" borderId="0" xfId="4" applyFont="1" applyFill="1" applyBorder="1" applyAlignment="1" applyProtection="1">
      <alignment horizontal="left" vertical="center" wrapText="1"/>
      <protection hidden="1"/>
    </xf>
    <xf numFmtId="0" fontId="14" fillId="3" borderId="14" xfId="2" applyFont="1" applyFill="1" applyBorder="1" applyAlignment="1" applyProtection="1">
      <alignment horizontal="left" vertical="center"/>
      <protection hidden="1"/>
    </xf>
    <xf numFmtId="0" fontId="14" fillId="3" borderId="29" xfId="2" applyFont="1" applyFill="1" applyBorder="1" applyAlignment="1" applyProtection="1">
      <alignment horizontal="left" vertical="center"/>
      <protection hidden="1"/>
    </xf>
    <xf numFmtId="49" fontId="6" fillId="0" borderId="3" xfId="1" quotePrefix="1" applyNumberFormat="1" applyFont="1" applyFill="1" applyBorder="1" applyAlignment="1">
      <alignment horizontal="center" vertical="center"/>
    </xf>
    <xf numFmtId="49" fontId="6" fillId="0" borderId="14" xfId="1" quotePrefix="1" applyNumberFormat="1" applyFont="1" applyFill="1" applyBorder="1" applyAlignment="1">
      <alignment horizontal="center" vertical="center"/>
    </xf>
    <xf numFmtId="10" fontId="6" fillId="0" borderId="20" xfId="0" quotePrefix="1" applyNumberFormat="1" applyFont="1" applyFill="1" applyBorder="1" applyAlignment="1">
      <alignment horizontal="center"/>
    </xf>
    <xf numFmtId="8" fontId="6" fillId="0" borderId="20" xfId="0" quotePrefix="1" applyNumberFormat="1" applyFont="1" applyFill="1" applyBorder="1" applyAlignment="1">
      <alignment horizontal="center"/>
    </xf>
    <xf numFmtId="8" fontId="6" fillId="0" borderId="2" xfId="0" quotePrefix="1" applyNumberFormat="1" applyFont="1" applyFill="1" applyBorder="1" applyAlignment="1">
      <alignment horizontal="center"/>
    </xf>
    <xf numFmtId="8" fontId="6" fillId="0" borderId="3" xfId="0" quotePrefix="1" applyNumberFormat="1" applyFont="1" applyFill="1" applyBorder="1" applyAlignment="1">
      <alignment horizontal="center"/>
    </xf>
    <xf numFmtId="8" fontId="6" fillId="0" borderId="1" xfId="0" quotePrefix="1" applyNumberFormat="1" applyFont="1" applyFill="1" applyBorder="1" applyAlignment="1">
      <alignment horizontal="center"/>
    </xf>
    <xf numFmtId="0" fontId="0" fillId="3" borderId="23" xfId="0" applyFill="1" applyBorder="1" applyAlignment="1" applyProtection="1">
      <alignment horizontal="center"/>
      <protection hidden="1"/>
    </xf>
    <xf numFmtId="8" fontId="10" fillId="3" borderId="15" xfId="0" applyNumberFormat="1" applyFont="1" applyFill="1" applyBorder="1" applyAlignment="1" applyProtection="1">
      <alignment horizontal="center"/>
      <protection hidden="1"/>
    </xf>
    <xf numFmtId="49" fontId="6" fillId="0" borderId="1" xfId="1" quotePrefix="1" applyNumberFormat="1" applyFont="1" applyFill="1" applyBorder="1" applyAlignment="1">
      <alignment horizontal="center" vertical="center"/>
    </xf>
    <xf numFmtId="0" fontId="6" fillId="0" borderId="12" xfId="0" quotePrefix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2" fontId="4" fillId="3" borderId="32" xfId="4" applyNumberFormat="1" applyFont="1" applyFill="1" applyBorder="1" applyAlignment="1" applyProtection="1">
      <alignment horizontal="left" vertical="center"/>
      <protection hidden="1"/>
    </xf>
    <xf numFmtId="2" fontId="6" fillId="0" borderId="1" xfId="1" quotePrefix="1" applyNumberFormat="1" applyFont="1" applyFill="1" applyBorder="1" applyAlignment="1">
      <alignment horizontal="center" vertical="center"/>
    </xf>
    <xf numFmtId="8" fontId="0" fillId="0" borderId="0" xfId="0" applyNumberFormat="1" applyAlignment="1" applyProtection="1">
      <alignment horizontal="center"/>
      <protection hidden="1"/>
    </xf>
    <xf numFmtId="8" fontId="0" fillId="3" borderId="19" xfId="0" applyNumberFormat="1" applyFill="1" applyBorder="1" applyAlignment="1" applyProtection="1">
      <alignment horizontal="center"/>
      <protection hidden="1"/>
    </xf>
    <xf numFmtId="8" fontId="0" fillId="3" borderId="18" xfId="0" applyNumberFormat="1" applyFill="1" applyBorder="1" applyAlignment="1" applyProtection="1">
      <alignment horizontal="center"/>
      <protection hidden="1"/>
    </xf>
    <xf numFmtId="8" fontId="0" fillId="3" borderId="30" xfId="0" applyNumberFormat="1" applyFill="1" applyBorder="1" applyAlignment="1" applyProtection="1">
      <alignment horizontal="center"/>
      <protection hidden="1"/>
    </xf>
    <xf numFmtId="8" fontId="0" fillId="3" borderId="33" xfId="0" applyNumberFormat="1" applyFill="1" applyBorder="1" applyAlignment="1" applyProtection="1">
      <alignment horizontal="center"/>
      <protection hidden="1"/>
    </xf>
    <xf numFmtId="8" fontId="0" fillId="3" borderId="15" xfId="0" applyNumberFormat="1" applyFill="1" applyBorder="1" applyAlignment="1" applyProtection="1">
      <alignment horizontal="center"/>
      <protection hidden="1"/>
    </xf>
    <xf numFmtId="8" fontId="7" fillId="0" borderId="10" xfId="0" applyNumberFormat="1" applyFont="1" applyFill="1" applyBorder="1" applyAlignment="1" applyProtection="1">
      <alignment horizontal="center"/>
      <protection hidden="1"/>
    </xf>
    <xf numFmtId="8" fontId="0" fillId="3" borderId="22" xfId="0" applyNumberFormat="1" applyFill="1" applyBorder="1" applyAlignment="1" applyProtection="1">
      <alignment horizontal="center"/>
      <protection hidden="1"/>
    </xf>
    <xf numFmtId="0" fontId="0" fillId="3" borderId="12" xfId="0" applyFill="1" applyBorder="1" applyAlignment="1" applyProtection="1">
      <alignment horizontal="center"/>
      <protection hidden="1"/>
    </xf>
    <xf numFmtId="0" fontId="0" fillId="3" borderId="20" xfId="0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8" fillId="3" borderId="20" xfId="4" applyFont="1" applyFill="1" applyBorder="1" applyAlignment="1" applyProtection="1">
      <alignment horizontal="center" wrapText="1"/>
      <protection hidden="1"/>
    </xf>
    <xf numFmtId="0" fontId="0" fillId="3" borderId="22" xfId="0" applyFill="1" applyBorder="1" applyAlignment="1" applyProtection="1">
      <alignment horizontal="center"/>
      <protection hidden="1"/>
    </xf>
    <xf numFmtId="8" fontId="10" fillId="3" borderId="24" xfId="0" applyNumberFormat="1" applyFont="1" applyFill="1" applyBorder="1" applyAlignment="1" applyProtection="1">
      <alignment horizontal="center"/>
      <protection hidden="1"/>
    </xf>
    <xf numFmtId="0" fontId="14" fillId="3" borderId="27" xfId="2" applyFont="1" applyFill="1" applyBorder="1" applyAlignment="1" applyProtection="1">
      <alignment horizontal="left" vertical="center"/>
      <protection hidden="1"/>
    </xf>
    <xf numFmtId="0" fontId="1" fillId="0" borderId="14" xfId="0" applyFont="1" applyFill="1" applyBorder="1" applyAlignment="1" applyProtection="1">
      <protection hidden="1"/>
    </xf>
    <xf numFmtId="0" fontId="1" fillId="0" borderId="34" xfId="0" applyFont="1" applyFill="1" applyBorder="1" applyAlignment="1" applyProtection="1"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1" fillId="0" borderId="12" xfId="0" applyFont="1" applyFill="1" applyBorder="1" applyAlignment="1" applyProtection="1">
      <protection hidden="1"/>
    </xf>
    <xf numFmtId="0" fontId="1" fillId="0" borderId="3" xfId="0" applyFont="1" applyFill="1" applyBorder="1" applyAlignment="1" applyProtection="1">
      <protection hidden="1"/>
    </xf>
    <xf numFmtId="8" fontId="0" fillId="3" borderId="10" xfId="0" applyNumberFormat="1" applyFill="1" applyBorder="1" applyAlignment="1" applyProtection="1">
      <alignment horizontal="center"/>
      <protection hidden="1"/>
    </xf>
    <xf numFmtId="0" fontId="14" fillId="3" borderId="1" xfId="2" applyFont="1" applyFill="1" applyBorder="1" applyAlignment="1" applyProtection="1">
      <alignment horizontal="left" vertical="center"/>
      <protection hidden="1"/>
    </xf>
    <xf numFmtId="0" fontId="20" fillId="0" borderId="0" xfId="0" applyFont="1" applyProtection="1">
      <protection hidden="1"/>
    </xf>
    <xf numFmtId="0" fontId="19" fillId="3" borderId="17" xfId="0" applyFont="1" applyFill="1" applyBorder="1" applyAlignment="1" applyProtection="1">
      <alignment vertical="center"/>
      <protection hidden="1"/>
    </xf>
    <xf numFmtId="0" fontId="19" fillId="3" borderId="17" xfId="0" applyFont="1" applyFill="1" applyBorder="1" applyProtection="1">
      <protection hidden="1"/>
    </xf>
    <xf numFmtId="0" fontId="0" fillId="3" borderId="32" xfId="0" applyFill="1" applyBorder="1" applyProtection="1">
      <protection hidden="1"/>
    </xf>
    <xf numFmtId="0" fontId="0" fillId="3" borderId="35" xfId="0" applyFill="1" applyBorder="1" applyProtection="1">
      <protection hidden="1"/>
    </xf>
    <xf numFmtId="0" fontId="11" fillId="3" borderId="14" xfId="0" applyFont="1" applyFill="1" applyBorder="1" applyProtection="1">
      <protection hidden="1"/>
    </xf>
    <xf numFmtId="8" fontId="24" fillId="4" borderId="24" xfId="0" applyNumberFormat="1" applyFont="1" applyFill="1" applyBorder="1" applyAlignment="1" applyProtection="1">
      <alignment horizontal="center" vertical="center"/>
      <protection hidden="1"/>
    </xf>
    <xf numFmtId="0" fontId="12" fillId="0" borderId="38" xfId="0" applyFont="1" applyFill="1" applyBorder="1" applyAlignment="1" applyProtection="1">
      <alignment horizontal="right"/>
      <protection hidden="1"/>
    </xf>
    <xf numFmtId="0" fontId="12" fillId="0" borderId="37" xfId="0" applyFont="1" applyFill="1" applyBorder="1" applyAlignment="1" applyProtection="1">
      <alignment horizontal="right"/>
      <protection hidden="1"/>
    </xf>
    <xf numFmtId="0" fontId="12" fillId="3" borderId="14" xfId="0" applyFont="1" applyFill="1" applyBorder="1" applyProtection="1">
      <protection hidden="1"/>
    </xf>
    <xf numFmtId="0" fontId="12" fillId="3" borderId="3" xfId="0" applyFont="1" applyFill="1" applyBorder="1" applyProtection="1">
      <protection hidden="1"/>
    </xf>
    <xf numFmtId="8" fontId="12" fillId="3" borderId="41" xfId="0" applyNumberFormat="1" applyFont="1" applyFill="1" applyBorder="1" applyAlignment="1" applyProtection="1">
      <alignment horizontal="center"/>
      <protection hidden="1"/>
    </xf>
    <xf numFmtId="8" fontId="12" fillId="0" borderId="41" xfId="0" applyNumberFormat="1" applyFont="1" applyFill="1" applyBorder="1" applyAlignment="1" applyProtection="1">
      <alignment horizontal="center"/>
      <protection locked="0"/>
    </xf>
    <xf numFmtId="8" fontId="12" fillId="0" borderId="40" xfId="0" applyNumberFormat="1" applyFont="1" applyFill="1" applyBorder="1" applyAlignment="1" applyProtection="1">
      <alignment horizontal="center"/>
      <protection locked="0"/>
    </xf>
    <xf numFmtId="0" fontId="12" fillId="0" borderId="36" xfId="0" applyFont="1" applyFill="1" applyBorder="1" applyAlignment="1" applyProtection="1">
      <alignment horizontal="right"/>
      <protection hidden="1"/>
    </xf>
    <xf numFmtId="0" fontId="12" fillId="0" borderId="14" xfId="0" applyFont="1" applyFill="1" applyBorder="1" applyAlignment="1" applyProtection="1">
      <alignment horizontal="right"/>
      <protection hidden="1"/>
    </xf>
    <xf numFmtId="8" fontId="12" fillId="3" borderId="39" xfId="0" applyNumberFormat="1" applyFont="1" applyFill="1" applyBorder="1" applyAlignment="1" applyProtection="1">
      <alignment horizontal="center"/>
      <protection hidden="1"/>
    </xf>
    <xf numFmtId="0" fontId="0" fillId="5" borderId="26" xfId="0" applyFill="1" applyBorder="1" applyProtection="1">
      <protection hidden="1"/>
    </xf>
    <xf numFmtId="0" fontId="0" fillId="5" borderId="25" xfId="0" applyFill="1" applyBorder="1" applyProtection="1">
      <protection hidden="1"/>
    </xf>
    <xf numFmtId="0" fontId="0" fillId="5" borderId="32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0" fillId="5" borderId="20" xfId="0" applyFill="1" applyBorder="1" applyProtection="1">
      <protection hidden="1"/>
    </xf>
    <xf numFmtId="0" fontId="25" fillId="0" borderId="0" xfId="0" applyFont="1" applyProtection="1">
      <protection hidden="1"/>
    </xf>
    <xf numFmtId="0" fontId="26" fillId="0" borderId="0" xfId="0" applyFont="1" applyProtection="1">
      <protection hidden="1"/>
    </xf>
    <xf numFmtId="8" fontId="0" fillId="3" borderId="23" xfId="0" applyNumberFormat="1" applyFill="1" applyBorder="1" applyAlignment="1" applyProtection="1">
      <alignment horizontal="center"/>
      <protection hidden="1"/>
    </xf>
    <xf numFmtId="8" fontId="0" fillId="3" borderId="24" xfId="0" applyNumberFormat="1" applyFill="1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0" fontId="0" fillId="3" borderId="42" xfId="0" applyFill="1" applyBorder="1" applyProtection="1">
      <protection hidden="1"/>
    </xf>
    <xf numFmtId="0" fontId="0" fillId="0" borderId="42" xfId="0" applyBorder="1" applyProtection="1">
      <protection hidden="1"/>
    </xf>
    <xf numFmtId="0" fontId="0" fillId="0" borderId="43" xfId="0" applyBorder="1" applyProtection="1">
      <protection hidden="1"/>
    </xf>
    <xf numFmtId="0" fontId="27" fillId="5" borderId="10" xfId="4" applyFont="1" applyFill="1" applyBorder="1" applyAlignment="1" applyProtection="1">
      <alignment horizontal="center" vertical="center" wrapText="1"/>
      <protection locked="0"/>
    </xf>
    <xf numFmtId="0" fontId="24" fillId="6" borderId="0" xfId="0" applyFont="1" applyFill="1" applyAlignment="1" applyProtection="1">
      <alignment horizontal="center" vertical="center"/>
      <protection hidden="1"/>
    </xf>
    <xf numFmtId="0" fontId="14" fillId="3" borderId="12" xfId="4" applyFont="1" applyFill="1" applyBorder="1" applyAlignment="1" applyProtection="1">
      <alignment horizontal="left" vertical="center" wrapText="1"/>
      <protection hidden="1"/>
    </xf>
    <xf numFmtId="0" fontId="14" fillId="3" borderId="3" xfId="4" applyFont="1" applyFill="1" applyBorder="1" applyAlignment="1" applyProtection="1">
      <alignment horizontal="left" vertical="center" wrapText="1"/>
      <protection hidden="1"/>
    </xf>
    <xf numFmtId="0" fontId="14" fillId="3" borderId="28" xfId="4" applyFont="1" applyFill="1" applyBorder="1" applyAlignment="1" applyProtection="1">
      <alignment horizontal="left" vertical="center" wrapText="1"/>
      <protection hidden="1"/>
    </xf>
    <xf numFmtId="0" fontId="14" fillId="3" borderId="20" xfId="4" applyFont="1" applyFill="1" applyBorder="1" applyAlignment="1" applyProtection="1">
      <alignment horizontal="left" vertical="center" wrapText="1"/>
      <protection hidden="1"/>
    </xf>
    <xf numFmtId="0" fontId="14" fillId="3" borderId="14" xfId="4" applyFont="1" applyFill="1" applyBorder="1" applyAlignment="1" applyProtection="1">
      <alignment horizontal="left" vertical="center" wrapText="1"/>
      <protection hidden="1"/>
    </xf>
    <xf numFmtId="0" fontId="14" fillId="3" borderId="27" xfId="4" applyFont="1" applyFill="1" applyBorder="1" applyAlignment="1" applyProtection="1">
      <alignment horizontal="left" vertical="center" wrapText="1"/>
      <protection hidden="1"/>
    </xf>
    <xf numFmtId="0" fontId="19" fillId="3" borderId="17" xfId="4" applyFont="1" applyFill="1" applyBorder="1" applyAlignment="1" applyProtection="1">
      <alignment horizontal="left" vertical="center" wrapText="1"/>
      <protection hidden="1"/>
    </xf>
    <xf numFmtId="0" fontId="19" fillId="3" borderId="17" xfId="0" applyFont="1" applyFill="1" applyBorder="1" applyAlignment="1" applyProtection="1">
      <alignment horizontal="left" vertical="center" wrapText="1"/>
      <protection hidden="1"/>
    </xf>
    <xf numFmtId="0" fontId="20" fillId="3" borderId="17" xfId="0" applyFont="1" applyFill="1" applyBorder="1" applyAlignment="1" applyProtection="1">
      <alignment vertical="center"/>
      <protection hidden="1"/>
    </xf>
    <xf numFmtId="0" fontId="20" fillId="3" borderId="15" xfId="0" applyFont="1" applyFill="1" applyBorder="1" applyAlignment="1" applyProtection="1">
      <alignment vertical="center"/>
      <protection hidden="1"/>
    </xf>
    <xf numFmtId="0" fontId="19" fillId="3" borderId="5" xfId="4" applyFont="1" applyFill="1" applyBorder="1" applyAlignment="1" applyProtection="1">
      <alignment horizontal="left" vertical="top" wrapText="1"/>
      <protection hidden="1"/>
    </xf>
    <xf numFmtId="0" fontId="19" fillId="3" borderId="5" xfId="0" applyFont="1" applyFill="1" applyBorder="1" applyAlignment="1" applyProtection="1">
      <alignment horizontal="left" vertical="top" wrapText="1"/>
      <protection hidden="1"/>
    </xf>
    <xf numFmtId="0" fontId="20" fillId="3" borderId="5" xfId="0" applyFont="1" applyFill="1" applyBorder="1" applyAlignment="1" applyProtection="1">
      <protection hidden="1"/>
    </xf>
    <xf numFmtId="0" fontId="20" fillId="3" borderId="6" xfId="0" applyFont="1" applyFill="1" applyBorder="1" applyAlignment="1" applyProtection="1">
      <protection hidden="1"/>
    </xf>
    <xf numFmtId="0" fontId="19" fillId="3" borderId="15" xfId="4" applyFont="1" applyFill="1" applyBorder="1" applyAlignment="1" applyProtection="1">
      <alignment horizontal="left" vertical="center" wrapText="1"/>
      <protection hidden="1"/>
    </xf>
    <xf numFmtId="0" fontId="14" fillId="3" borderId="1" xfId="4" applyFont="1" applyFill="1" applyBorder="1" applyAlignment="1" applyProtection="1">
      <alignment horizontal="left" vertical="center" wrapText="1"/>
      <protection hidden="1"/>
    </xf>
    <xf numFmtId="0" fontId="12" fillId="3" borderId="9" xfId="0" applyFont="1" applyFill="1" applyBorder="1" applyAlignment="1" applyProtection="1">
      <alignment horizontal="left" vertical="center" wrapText="1"/>
      <protection hidden="1"/>
    </xf>
    <xf numFmtId="0" fontId="12" fillId="3" borderId="0" xfId="0" applyFont="1" applyFill="1" applyBorder="1" applyAlignment="1" applyProtection="1">
      <alignment horizontal="left" vertical="center" wrapText="1"/>
      <protection hidden="1"/>
    </xf>
    <xf numFmtId="0" fontId="14" fillId="3" borderId="1" xfId="2" applyFont="1" applyFill="1" applyBorder="1" applyAlignment="1" applyProtection="1">
      <alignment horizontal="left" vertical="center"/>
      <protection hidden="1"/>
    </xf>
    <xf numFmtId="0" fontId="19" fillId="3" borderId="17" xfId="0" applyFont="1" applyFill="1" applyBorder="1" applyAlignment="1" applyProtection="1">
      <alignment vertical="center"/>
      <protection hidden="1"/>
    </xf>
    <xf numFmtId="0" fontId="13" fillId="3" borderId="3" xfId="0" applyFont="1" applyFill="1" applyBorder="1" applyAlignment="1" applyProtection="1">
      <alignment vertical="center"/>
      <protection hidden="1"/>
    </xf>
    <xf numFmtId="0" fontId="14" fillId="3" borderId="25" xfId="4" applyFont="1" applyFill="1" applyBorder="1" applyAlignment="1" applyProtection="1">
      <alignment horizontal="left" vertical="center" wrapText="1"/>
      <protection hidden="1"/>
    </xf>
    <xf numFmtId="0" fontId="14" fillId="3" borderId="1" xfId="4" applyFont="1" applyFill="1" applyBorder="1" applyAlignment="1" applyProtection="1">
      <alignment vertical="center" wrapText="1"/>
      <protection hidden="1"/>
    </xf>
    <xf numFmtId="0" fontId="14" fillId="3" borderId="29" xfId="4" applyFont="1" applyFill="1" applyBorder="1" applyAlignment="1" applyProtection="1">
      <alignment vertical="center" wrapText="1"/>
      <protection hidden="1"/>
    </xf>
    <xf numFmtId="0" fontId="8" fillId="3" borderId="0" xfId="4" applyFont="1" applyFill="1" applyBorder="1" applyAlignment="1" applyProtection="1">
      <alignment horizontal="center" vertical="center" wrapText="1"/>
      <protection hidden="1"/>
    </xf>
    <xf numFmtId="0" fontId="14" fillId="3" borderId="29" xfId="4" applyFont="1" applyFill="1" applyBorder="1" applyAlignment="1" applyProtection="1">
      <alignment horizontal="left" vertical="center" wrapText="1"/>
      <protection hidden="1"/>
    </xf>
    <xf numFmtId="0" fontId="12" fillId="3" borderId="3" xfId="0" applyFont="1" applyFill="1" applyBorder="1" applyAlignment="1" applyProtection="1">
      <alignment horizontal="right"/>
      <protection hidden="1"/>
    </xf>
    <xf numFmtId="0" fontId="1" fillId="3" borderId="3" xfId="0" applyFont="1" applyFill="1" applyBorder="1" applyAlignment="1" applyProtection="1">
      <alignment horizontal="right"/>
      <protection hidden="1"/>
    </xf>
    <xf numFmtId="0" fontId="1" fillId="3" borderId="28" xfId="0" applyFont="1" applyFill="1" applyBorder="1" applyAlignment="1" applyProtection="1">
      <alignment horizontal="right"/>
      <protection hidden="1"/>
    </xf>
    <xf numFmtId="49" fontId="12" fillId="3" borderId="14" xfId="0" applyNumberFormat="1" applyFont="1" applyFill="1" applyBorder="1" applyAlignment="1" applyProtection="1">
      <alignment horizontal="right"/>
      <protection hidden="1"/>
    </xf>
    <xf numFmtId="0" fontId="0" fillId="3" borderId="27" xfId="0" applyFill="1" applyBorder="1" applyAlignment="1" applyProtection="1">
      <protection hidden="1"/>
    </xf>
    <xf numFmtId="0" fontId="12" fillId="3" borderId="14" xfId="0" applyFont="1" applyFill="1" applyBorder="1" applyAlignment="1" applyProtection="1">
      <alignment horizontal="right"/>
      <protection hidden="1"/>
    </xf>
    <xf numFmtId="0" fontId="0" fillId="3" borderId="27" xfId="0" applyFill="1" applyBorder="1" applyAlignment="1" applyProtection="1">
      <alignment horizontal="right"/>
      <protection hidden="1"/>
    </xf>
    <xf numFmtId="0" fontId="15" fillId="3" borderId="14" xfId="0" applyFont="1" applyFill="1" applyBorder="1" applyAlignment="1" applyProtection="1">
      <alignment vertical="center"/>
      <protection hidden="1"/>
    </xf>
    <xf numFmtId="0" fontId="14" fillId="3" borderId="21" xfId="4" applyFont="1" applyFill="1" applyBorder="1" applyAlignment="1" applyProtection="1">
      <alignment horizontal="left" vertical="center" wrapText="1"/>
      <protection hidden="1"/>
    </xf>
    <xf numFmtId="0" fontId="14" fillId="3" borderId="0" xfId="4" applyFont="1" applyFill="1" applyBorder="1" applyAlignment="1" applyProtection="1">
      <alignment horizontal="left" vertical="center" wrapText="1"/>
      <protection hidden="1"/>
    </xf>
    <xf numFmtId="0" fontId="14" fillId="3" borderId="31" xfId="4" applyFont="1" applyFill="1" applyBorder="1" applyAlignment="1" applyProtection="1">
      <alignment horizontal="left" vertical="center" wrapText="1"/>
      <protection hidden="1"/>
    </xf>
    <xf numFmtId="0" fontId="14" fillId="3" borderId="2" xfId="4" applyFont="1" applyFill="1" applyBorder="1" applyAlignment="1" applyProtection="1">
      <alignment horizontal="left" vertical="center" wrapText="1"/>
      <protection hidden="1"/>
    </xf>
    <xf numFmtId="0" fontId="19" fillId="3" borderId="16" xfId="0" applyFont="1" applyFill="1" applyBorder="1" applyAlignment="1" applyProtection="1">
      <alignment horizontal="left"/>
      <protection hidden="1"/>
    </xf>
    <xf numFmtId="0" fontId="19" fillId="3" borderId="17" xfId="0" applyFont="1" applyFill="1" applyBorder="1" applyAlignment="1" applyProtection="1">
      <alignment horizontal="left"/>
      <protection hidden="1"/>
    </xf>
    <xf numFmtId="0" fontId="19" fillId="3" borderId="15" xfId="0" applyFont="1" applyFill="1" applyBorder="1" applyAlignment="1" applyProtection="1">
      <alignment horizontal="left"/>
      <protection hidden="1"/>
    </xf>
    <xf numFmtId="0" fontId="15" fillId="3" borderId="1" xfId="0" applyFont="1" applyFill="1" applyBorder="1" applyAlignment="1" applyProtection="1">
      <alignment vertical="center"/>
      <protection hidden="1"/>
    </xf>
    <xf numFmtId="0" fontId="22" fillId="4" borderId="16" xfId="0" applyFont="1" applyFill="1" applyBorder="1" applyAlignment="1" applyProtection="1">
      <alignment horizontal="center" vertical="center" wrapText="1"/>
      <protection hidden="1"/>
    </xf>
    <xf numFmtId="0" fontId="22" fillId="4" borderId="17" xfId="0" applyFont="1" applyFill="1" applyBorder="1" applyAlignment="1" applyProtection="1">
      <alignment horizontal="center" vertical="center" wrapText="1"/>
      <protection hidden="1"/>
    </xf>
    <xf numFmtId="0" fontId="22" fillId="4" borderId="15" xfId="0" applyFont="1" applyFill="1" applyBorder="1" applyAlignment="1" applyProtection="1">
      <alignment horizontal="center" vertical="center" wrapText="1"/>
      <protection hidden="1"/>
    </xf>
  </cellXfs>
  <cellStyles count="5">
    <cellStyle name="Gut" xfId="1" builtinId="26"/>
    <cellStyle name="Standard" xfId="0" builtinId="0"/>
    <cellStyle name="Standard 2" xfId="3"/>
    <cellStyle name="Standard_Wf_neu_1" xfId="2"/>
    <cellStyle name="Standard_Wf_neu_1 2" xfId="4"/>
  </cellStyles>
  <dxfs count="0"/>
  <tableStyles count="0" defaultTableStyle="TableStyleMedium2" defaultPivotStyle="PivotStyleLight16"/>
  <colors>
    <mruColors>
      <color rgb="FFBD132B"/>
      <color rgb="FFE4E4E4"/>
      <color rgb="FFCC0000"/>
      <color rgb="FFCBE9F6"/>
      <color rgb="FF00CCFF"/>
      <color rgb="FFFAE9F6"/>
      <color rgb="FFCCFFFF"/>
      <color rgb="FF00FFFF"/>
      <color rgb="FFFFC980"/>
      <color rgb="FFEA8A7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$13" lockText="1" noThreeD="1"/>
</file>

<file path=xl/ctrlProps/ctrlProp10.xml><?xml version="1.0" encoding="utf-8"?>
<formControlPr xmlns="http://schemas.microsoft.com/office/spreadsheetml/2009/9/main" objectType="CheckBox" fmlaLink="$A$22" lockText="1" noThreeD="1"/>
</file>

<file path=xl/ctrlProps/ctrlProp11.xml><?xml version="1.0" encoding="utf-8"?>
<formControlPr xmlns="http://schemas.microsoft.com/office/spreadsheetml/2009/9/main" objectType="CheckBox" fmlaLink="$A$23" lockText="1" noThreeD="1"/>
</file>

<file path=xl/ctrlProps/ctrlProp12.xml><?xml version="1.0" encoding="utf-8"?>
<formControlPr xmlns="http://schemas.microsoft.com/office/spreadsheetml/2009/9/main" objectType="CheckBox" fmlaLink="$A$24" lockText="1" noThreeD="1"/>
</file>

<file path=xl/ctrlProps/ctrlProp13.xml><?xml version="1.0" encoding="utf-8"?>
<formControlPr xmlns="http://schemas.microsoft.com/office/spreadsheetml/2009/9/main" objectType="CheckBox" fmlaLink="$A$31" lockText="1" noThreeD="1"/>
</file>

<file path=xl/ctrlProps/ctrlProp14.xml><?xml version="1.0" encoding="utf-8"?>
<formControlPr xmlns="http://schemas.microsoft.com/office/spreadsheetml/2009/9/main" objectType="CheckBox" fmlaLink="$A$32" lockText="1" noThreeD="1"/>
</file>

<file path=xl/ctrlProps/ctrlProp15.xml><?xml version="1.0" encoding="utf-8"?>
<formControlPr xmlns="http://schemas.microsoft.com/office/spreadsheetml/2009/9/main" objectType="CheckBox" fmlaLink="$A$34" lockText="1" noThreeD="1"/>
</file>

<file path=xl/ctrlProps/ctrlProp16.xml><?xml version="1.0" encoding="utf-8"?>
<formControlPr xmlns="http://schemas.microsoft.com/office/spreadsheetml/2009/9/main" objectType="CheckBox" fmlaLink="$A$35" lockText="1" noThreeD="1"/>
</file>

<file path=xl/ctrlProps/ctrlProp17.xml><?xml version="1.0" encoding="utf-8"?>
<formControlPr xmlns="http://schemas.microsoft.com/office/spreadsheetml/2009/9/main" objectType="CheckBox" fmlaLink="$A$49" lockText="1" noThreeD="1"/>
</file>

<file path=xl/ctrlProps/ctrlProp18.xml><?xml version="1.0" encoding="utf-8"?>
<formControlPr xmlns="http://schemas.microsoft.com/office/spreadsheetml/2009/9/main" objectType="CheckBox" fmlaLink="$A$50" lockText="1" noThreeD="1"/>
</file>

<file path=xl/ctrlProps/ctrlProp19.xml><?xml version="1.0" encoding="utf-8"?>
<formControlPr xmlns="http://schemas.microsoft.com/office/spreadsheetml/2009/9/main" objectType="CheckBox" fmlaLink="$A$51" lockText="1" noThreeD="1"/>
</file>

<file path=xl/ctrlProps/ctrlProp2.xml><?xml version="1.0" encoding="utf-8"?>
<formControlPr xmlns="http://schemas.microsoft.com/office/spreadsheetml/2009/9/main" objectType="CheckBox" fmlaLink="$A$11" lockText="1" noThreeD="1"/>
</file>

<file path=xl/ctrlProps/ctrlProp20.xml><?xml version="1.0" encoding="utf-8"?>
<formControlPr xmlns="http://schemas.microsoft.com/office/spreadsheetml/2009/9/main" objectType="CheckBox" fmlaLink="$A$52" lockText="1" noThreeD="1"/>
</file>

<file path=xl/ctrlProps/ctrlProp21.xml><?xml version="1.0" encoding="utf-8"?>
<formControlPr xmlns="http://schemas.microsoft.com/office/spreadsheetml/2009/9/main" objectType="CheckBox" fmlaLink="$A$54" lockText="1" noThreeD="1"/>
</file>

<file path=xl/ctrlProps/ctrlProp22.xml><?xml version="1.0" encoding="utf-8"?>
<formControlPr xmlns="http://schemas.microsoft.com/office/spreadsheetml/2009/9/main" objectType="CheckBox" fmlaLink="$A$7" noThreeD="1"/>
</file>

<file path=xl/ctrlProps/ctrlProp23.xml><?xml version="1.0" encoding="utf-8"?>
<formControlPr xmlns="http://schemas.microsoft.com/office/spreadsheetml/2009/9/main" objectType="CheckBox" fmlaLink="$A$8" lockText="1" noThreeD="1"/>
</file>

<file path=xl/ctrlProps/ctrlProp24.xml><?xml version="1.0" encoding="utf-8"?>
<formControlPr xmlns="http://schemas.microsoft.com/office/spreadsheetml/2009/9/main" objectType="CheckBox" fmlaLink="$A$9" lockText="1" noThreeD="1"/>
</file>

<file path=xl/ctrlProps/ctrlProp25.xml><?xml version="1.0" encoding="utf-8"?>
<formControlPr xmlns="http://schemas.microsoft.com/office/spreadsheetml/2009/9/main" objectType="CheckBox" fmlaLink="$A$10" lockText="1" noThreeD="1"/>
</file>

<file path=xl/ctrlProps/ctrlProp26.xml><?xml version="1.0" encoding="utf-8"?>
<formControlPr xmlns="http://schemas.microsoft.com/office/spreadsheetml/2009/9/main" objectType="CheckBox" fmlaLink="$A$53" lockText="1" noThreeD="1"/>
</file>

<file path=xl/ctrlProps/ctrlProp27.xml><?xml version="1.0" encoding="utf-8"?>
<formControlPr xmlns="http://schemas.microsoft.com/office/spreadsheetml/2009/9/main" objectType="CheckBox" fmlaLink="$A$30" lockText="1" noThreeD="1"/>
</file>

<file path=xl/ctrlProps/ctrlProp28.xml><?xml version="1.0" encoding="utf-8"?>
<formControlPr xmlns="http://schemas.microsoft.com/office/spreadsheetml/2009/9/main" objectType="CheckBox" fmlaLink="$A$29" lockText="1" noThreeD="1"/>
</file>

<file path=xl/ctrlProps/ctrlProp29.xml><?xml version="1.0" encoding="utf-8"?>
<formControlPr xmlns="http://schemas.microsoft.com/office/spreadsheetml/2009/9/main" objectType="CheckBox" fmlaLink="$A$37" lockText="1" noThreeD="1"/>
</file>

<file path=xl/ctrlProps/ctrlProp3.xml><?xml version="1.0" encoding="utf-8"?>
<formControlPr xmlns="http://schemas.microsoft.com/office/spreadsheetml/2009/9/main" objectType="CheckBox" fmlaLink="$A$14" lockText="1" noThreeD="1"/>
</file>

<file path=xl/ctrlProps/ctrlProp30.xml><?xml version="1.0" encoding="utf-8"?>
<formControlPr xmlns="http://schemas.microsoft.com/office/spreadsheetml/2009/9/main" objectType="CheckBox" fmlaLink="$A$38" lockText="1" noThreeD="1"/>
</file>

<file path=xl/ctrlProps/ctrlProp31.xml><?xml version="1.0" encoding="utf-8"?>
<formControlPr xmlns="http://schemas.microsoft.com/office/spreadsheetml/2009/9/main" objectType="CheckBox" fmlaLink="$A$39" lockText="1" noThreeD="1"/>
</file>

<file path=xl/ctrlProps/ctrlProp32.xml><?xml version="1.0" encoding="utf-8"?>
<formControlPr xmlns="http://schemas.microsoft.com/office/spreadsheetml/2009/9/main" objectType="CheckBox" fmlaLink="$A$40" lockText="1" noThreeD="1"/>
</file>

<file path=xl/ctrlProps/ctrlProp33.xml><?xml version="1.0" encoding="utf-8"?>
<formControlPr xmlns="http://schemas.microsoft.com/office/spreadsheetml/2009/9/main" objectType="CheckBox" fmlaLink="$A$41" lockText="1" noThreeD="1"/>
</file>

<file path=xl/ctrlProps/ctrlProp34.xml><?xml version="1.0" encoding="utf-8"?>
<formControlPr xmlns="http://schemas.microsoft.com/office/spreadsheetml/2009/9/main" objectType="CheckBox" fmlaLink="$A$42" lockText="1" noThreeD="1"/>
</file>

<file path=xl/ctrlProps/ctrlProp35.xml><?xml version="1.0" encoding="utf-8"?>
<formControlPr xmlns="http://schemas.microsoft.com/office/spreadsheetml/2009/9/main" objectType="CheckBox" fmlaLink="$A$44" lockText="1" noThreeD="1"/>
</file>

<file path=xl/ctrlProps/ctrlProp36.xml><?xml version="1.0" encoding="utf-8"?>
<formControlPr xmlns="http://schemas.microsoft.com/office/spreadsheetml/2009/9/main" objectType="CheckBox" fmlaLink="$A$43" lockText="1" noThreeD="1"/>
</file>

<file path=xl/ctrlProps/ctrlProp4.xml><?xml version="1.0" encoding="utf-8"?>
<formControlPr xmlns="http://schemas.microsoft.com/office/spreadsheetml/2009/9/main" objectType="CheckBox" fmlaLink="$A$15" lockText="1" noThreeD="1"/>
</file>

<file path=xl/ctrlProps/ctrlProp5.xml><?xml version="1.0" encoding="utf-8"?>
<formControlPr xmlns="http://schemas.microsoft.com/office/spreadsheetml/2009/9/main" objectType="CheckBox" fmlaLink="$A$16" lockText="1" noThreeD="1"/>
</file>

<file path=xl/ctrlProps/ctrlProp6.xml><?xml version="1.0" encoding="utf-8"?>
<formControlPr xmlns="http://schemas.microsoft.com/office/spreadsheetml/2009/9/main" objectType="CheckBox" fmlaLink="$A$18" lockText="1" noThreeD="1"/>
</file>

<file path=xl/ctrlProps/ctrlProp7.xml><?xml version="1.0" encoding="utf-8"?>
<formControlPr xmlns="http://schemas.microsoft.com/office/spreadsheetml/2009/9/main" objectType="CheckBox" fmlaLink="$A$19" lockText="1" noThreeD="1"/>
</file>

<file path=xl/ctrlProps/ctrlProp8.xml><?xml version="1.0" encoding="utf-8"?>
<formControlPr xmlns="http://schemas.microsoft.com/office/spreadsheetml/2009/9/main" objectType="CheckBox" fmlaLink="$A$20" lockText="1" noThreeD="1"/>
</file>

<file path=xl/ctrlProps/ctrlProp9.xml><?xml version="1.0" encoding="utf-8"?>
<formControlPr xmlns="http://schemas.microsoft.com/office/spreadsheetml/2009/9/main" objectType="CheckBox" fmlaLink="$A$21" lockText="1" noThreeD="1"/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12</xdr:row>
          <xdr:rowOff>28575</xdr:rowOff>
        </xdr:from>
        <xdr:to>
          <xdr:col>2</xdr:col>
          <xdr:colOff>828675</xdr:colOff>
          <xdr:row>12</xdr:row>
          <xdr:rowOff>238125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10</xdr:row>
          <xdr:rowOff>28575</xdr:rowOff>
        </xdr:from>
        <xdr:to>
          <xdr:col>2</xdr:col>
          <xdr:colOff>828675</xdr:colOff>
          <xdr:row>10</xdr:row>
          <xdr:rowOff>238125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13</xdr:row>
          <xdr:rowOff>28575</xdr:rowOff>
        </xdr:from>
        <xdr:to>
          <xdr:col>2</xdr:col>
          <xdr:colOff>828675</xdr:colOff>
          <xdr:row>13</xdr:row>
          <xdr:rowOff>238125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14</xdr:row>
          <xdr:rowOff>28575</xdr:rowOff>
        </xdr:from>
        <xdr:to>
          <xdr:col>2</xdr:col>
          <xdr:colOff>828675</xdr:colOff>
          <xdr:row>14</xdr:row>
          <xdr:rowOff>238125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15</xdr:row>
          <xdr:rowOff>28575</xdr:rowOff>
        </xdr:from>
        <xdr:to>
          <xdr:col>2</xdr:col>
          <xdr:colOff>828675</xdr:colOff>
          <xdr:row>15</xdr:row>
          <xdr:rowOff>238125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17</xdr:row>
          <xdr:rowOff>28575</xdr:rowOff>
        </xdr:from>
        <xdr:to>
          <xdr:col>2</xdr:col>
          <xdr:colOff>828675</xdr:colOff>
          <xdr:row>17</xdr:row>
          <xdr:rowOff>238125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18</xdr:row>
          <xdr:rowOff>28575</xdr:rowOff>
        </xdr:from>
        <xdr:to>
          <xdr:col>2</xdr:col>
          <xdr:colOff>828675</xdr:colOff>
          <xdr:row>18</xdr:row>
          <xdr:rowOff>238125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19</xdr:row>
          <xdr:rowOff>28575</xdr:rowOff>
        </xdr:from>
        <xdr:to>
          <xdr:col>2</xdr:col>
          <xdr:colOff>828675</xdr:colOff>
          <xdr:row>19</xdr:row>
          <xdr:rowOff>238125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20</xdr:row>
          <xdr:rowOff>28575</xdr:rowOff>
        </xdr:from>
        <xdr:to>
          <xdr:col>2</xdr:col>
          <xdr:colOff>828675</xdr:colOff>
          <xdr:row>20</xdr:row>
          <xdr:rowOff>238125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21</xdr:row>
          <xdr:rowOff>28575</xdr:rowOff>
        </xdr:from>
        <xdr:to>
          <xdr:col>2</xdr:col>
          <xdr:colOff>828675</xdr:colOff>
          <xdr:row>21</xdr:row>
          <xdr:rowOff>238125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22</xdr:row>
          <xdr:rowOff>28575</xdr:rowOff>
        </xdr:from>
        <xdr:to>
          <xdr:col>2</xdr:col>
          <xdr:colOff>828675</xdr:colOff>
          <xdr:row>22</xdr:row>
          <xdr:rowOff>238125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23</xdr:row>
          <xdr:rowOff>28575</xdr:rowOff>
        </xdr:from>
        <xdr:to>
          <xdr:col>2</xdr:col>
          <xdr:colOff>828675</xdr:colOff>
          <xdr:row>23</xdr:row>
          <xdr:rowOff>238125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30</xdr:row>
          <xdr:rowOff>28575</xdr:rowOff>
        </xdr:from>
        <xdr:to>
          <xdr:col>2</xdr:col>
          <xdr:colOff>828675</xdr:colOff>
          <xdr:row>30</xdr:row>
          <xdr:rowOff>238125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31</xdr:row>
          <xdr:rowOff>28575</xdr:rowOff>
        </xdr:from>
        <xdr:to>
          <xdr:col>2</xdr:col>
          <xdr:colOff>828675</xdr:colOff>
          <xdr:row>31</xdr:row>
          <xdr:rowOff>238125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33</xdr:row>
          <xdr:rowOff>28575</xdr:rowOff>
        </xdr:from>
        <xdr:to>
          <xdr:col>2</xdr:col>
          <xdr:colOff>828675</xdr:colOff>
          <xdr:row>33</xdr:row>
          <xdr:rowOff>238125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34</xdr:row>
          <xdr:rowOff>28575</xdr:rowOff>
        </xdr:from>
        <xdr:to>
          <xdr:col>2</xdr:col>
          <xdr:colOff>828675</xdr:colOff>
          <xdr:row>34</xdr:row>
          <xdr:rowOff>238125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48</xdr:row>
          <xdr:rowOff>28575</xdr:rowOff>
        </xdr:from>
        <xdr:to>
          <xdr:col>2</xdr:col>
          <xdr:colOff>828675</xdr:colOff>
          <xdr:row>48</xdr:row>
          <xdr:rowOff>238125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49</xdr:row>
          <xdr:rowOff>28575</xdr:rowOff>
        </xdr:from>
        <xdr:to>
          <xdr:col>2</xdr:col>
          <xdr:colOff>828675</xdr:colOff>
          <xdr:row>49</xdr:row>
          <xdr:rowOff>238125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50</xdr:row>
          <xdr:rowOff>28575</xdr:rowOff>
        </xdr:from>
        <xdr:to>
          <xdr:col>2</xdr:col>
          <xdr:colOff>828675</xdr:colOff>
          <xdr:row>50</xdr:row>
          <xdr:rowOff>238125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28575</xdr:rowOff>
        </xdr:from>
        <xdr:to>
          <xdr:col>2</xdr:col>
          <xdr:colOff>828675</xdr:colOff>
          <xdr:row>51</xdr:row>
          <xdr:rowOff>238125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53</xdr:row>
          <xdr:rowOff>28575</xdr:rowOff>
        </xdr:from>
        <xdr:to>
          <xdr:col>2</xdr:col>
          <xdr:colOff>828675</xdr:colOff>
          <xdr:row>53</xdr:row>
          <xdr:rowOff>238125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</xdr:row>
          <xdr:rowOff>28575</xdr:rowOff>
        </xdr:from>
        <xdr:to>
          <xdr:col>2</xdr:col>
          <xdr:colOff>828675</xdr:colOff>
          <xdr:row>6</xdr:row>
          <xdr:rowOff>238125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28575</xdr:rowOff>
        </xdr:from>
        <xdr:to>
          <xdr:col>2</xdr:col>
          <xdr:colOff>828675</xdr:colOff>
          <xdr:row>7</xdr:row>
          <xdr:rowOff>238125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8</xdr:row>
          <xdr:rowOff>28575</xdr:rowOff>
        </xdr:from>
        <xdr:to>
          <xdr:col>2</xdr:col>
          <xdr:colOff>828675</xdr:colOff>
          <xdr:row>8</xdr:row>
          <xdr:rowOff>238125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9</xdr:row>
          <xdr:rowOff>28575</xdr:rowOff>
        </xdr:from>
        <xdr:to>
          <xdr:col>2</xdr:col>
          <xdr:colOff>828675</xdr:colOff>
          <xdr:row>9</xdr:row>
          <xdr:rowOff>238125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52</xdr:row>
          <xdr:rowOff>28575</xdr:rowOff>
        </xdr:from>
        <xdr:to>
          <xdr:col>2</xdr:col>
          <xdr:colOff>828675</xdr:colOff>
          <xdr:row>52</xdr:row>
          <xdr:rowOff>238125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29</xdr:row>
          <xdr:rowOff>28575</xdr:rowOff>
        </xdr:from>
        <xdr:to>
          <xdr:col>2</xdr:col>
          <xdr:colOff>828675</xdr:colOff>
          <xdr:row>29</xdr:row>
          <xdr:rowOff>238125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28</xdr:row>
          <xdr:rowOff>28575</xdr:rowOff>
        </xdr:from>
        <xdr:to>
          <xdr:col>2</xdr:col>
          <xdr:colOff>828675</xdr:colOff>
          <xdr:row>28</xdr:row>
          <xdr:rowOff>238125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36</xdr:row>
          <xdr:rowOff>28575</xdr:rowOff>
        </xdr:from>
        <xdr:to>
          <xdr:col>2</xdr:col>
          <xdr:colOff>828675</xdr:colOff>
          <xdr:row>36</xdr:row>
          <xdr:rowOff>238125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37</xdr:row>
          <xdr:rowOff>28575</xdr:rowOff>
        </xdr:from>
        <xdr:to>
          <xdr:col>2</xdr:col>
          <xdr:colOff>828675</xdr:colOff>
          <xdr:row>37</xdr:row>
          <xdr:rowOff>238125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38</xdr:row>
          <xdr:rowOff>28575</xdr:rowOff>
        </xdr:from>
        <xdr:to>
          <xdr:col>2</xdr:col>
          <xdr:colOff>828675</xdr:colOff>
          <xdr:row>38</xdr:row>
          <xdr:rowOff>238125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39</xdr:row>
          <xdr:rowOff>28575</xdr:rowOff>
        </xdr:from>
        <xdr:to>
          <xdr:col>2</xdr:col>
          <xdr:colOff>828675</xdr:colOff>
          <xdr:row>39</xdr:row>
          <xdr:rowOff>238125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40</xdr:row>
          <xdr:rowOff>28575</xdr:rowOff>
        </xdr:from>
        <xdr:to>
          <xdr:col>2</xdr:col>
          <xdr:colOff>828675</xdr:colOff>
          <xdr:row>40</xdr:row>
          <xdr:rowOff>238125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41</xdr:row>
          <xdr:rowOff>28575</xdr:rowOff>
        </xdr:from>
        <xdr:to>
          <xdr:col>2</xdr:col>
          <xdr:colOff>828675</xdr:colOff>
          <xdr:row>41</xdr:row>
          <xdr:rowOff>238125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43</xdr:row>
          <xdr:rowOff>28575</xdr:rowOff>
        </xdr:from>
        <xdr:to>
          <xdr:col>2</xdr:col>
          <xdr:colOff>828675</xdr:colOff>
          <xdr:row>43</xdr:row>
          <xdr:rowOff>238125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42</xdr:row>
          <xdr:rowOff>28575</xdr:rowOff>
        </xdr:from>
        <xdr:to>
          <xdr:col>2</xdr:col>
          <xdr:colOff>828675</xdr:colOff>
          <xdr:row>42</xdr:row>
          <xdr:rowOff>238125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K72"/>
  <sheetViews>
    <sheetView tabSelected="1" zoomScaleNormal="100" workbookViewId="0">
      <selection activeCell="F16" sqref="F16"/>
    </sheetView>
  </sheetViews>
  <sheetFormatPr baseColWidth="10" defaultColWidth="23.140625" defaultRowHeight="15" x14ac:dyDescent="0.25"/>
  <cols>
    <col min="1" max="1" width="0.85546875" style="1" customWidth="1"/>
    <col min="2" max="2" width="5.7109375" style="1" customWidth="1"/>
    <col min="3" max="3" width="25.5703125" style="1" customWidth="1"/>
    <col min="4" max="4" width="23.140625" style="1"/>
    <col min="5" max="5" width="15.140625" style="1" customWidth="1"/>
    <col min="6" max="6" width="58.85546875" style="1" customWidth="1"/>
    <col min="7" max="7" width="9.5703125" style="36" customWidth="1"/>
    <col min="8" max="8" width="21.5703125" style="62" customWidth="1"/>
    <col min="9" max="9" width="23.140625" style="1" hidden="1" customWidth="1"/>
    <col min="10" max="10" width="25.5703125" style="1" customWidth="1"/>
    <col min="11" max="11" width="12.28515625" style="1" hidden="1" customWidth="1"/>
    <col min="12" max="16384" width="23.140625" style="1"/>
  </cols>
  <sheetData>
    <row r="1" spans="1:11" ht="26.25" customHeight="1" x14ac:dyDescent="0.25">
      <c r="B1" s="115" t="s">
        <v>28</v>
      </c>
      <c r="C1" s="115"/>
      <c r="D1" s="115"/>
      <c r="E1" s="115"/>
      <c r="F1" s="115"/>
      <c r="G1" s="115"/>
      <c r="H1" s="115"/>
    </row>
    <row r="2" spans="1:11" ht="15.75" thickBot="1" x14ac:dyDescent="0.3">
      <c r="I2" s="3"/>
    </row>
    <row r="3" spans="1:11" ht="16.5" thickBot="1" x14ac:dyDescent="0.3">
      <c r="B3" s="24"/>
      <c r="C3" s="126" t="s">
        <v>82</v>
      </c>
      <c r="D3" s="127"/>
      <c r="E3" s="128"/>
      <c r="F3" s="128"/>
      <c r="G3" s="129"/>
      <c r="H3" s="69"/>
      <c r="I3" s="107">
        <f>IF($C$4&lt;1,1,0)</f>
        <v>1</v>
      </c>
      <c r="J3" s="106"/>
    </row>
    <row r="4" spans="1:11" ht="21.75" customHeight="1" thickBot="1" x14ac:dyDescent="0.3">
      <c r="B4" s="25"/>
      <c r="C4" s="114"/>
      <c r="D4" s="132" t="s">
        <v>81</v>
      </c>
      <c r="E4" s="133"/>
      <c r="F4" s="133"/>
      <c r="G4" s="37"/>
      <c r="H4" s="108"/>
      <c r="I4" s="107">
        <f>IF($C$4&lt;25,1,0)</f>
        <v>1</v>
      </c>
      <c r="J4" s="106" t="str">
        <f>IF($C$4&lt;25,"Wohnungsgröße von 25 bis 150 m² angeben",(IF($C$4&gt;150,"Wohnungsgröße von 25 bis 150 m² angeben","")))</f>
        <v>Wohnungsgröße von 25 bis 150 m² angeben</v>
      </c>
    </row>
    <row r="5" spans="1:11" ht="16.5" thickBot="1" x14ac:dyDescent="0.3">
      <c r="B5" s="26"/>
      <c r="C5" s="27"/>
      <c r="D5" s="28"/>
      <c r="E5" s="28"/>
      <c r="F5" s="28"/>
      <c r="G5" s="38"/>
      <c r="H5" s="109"/>
      <c r="I5" s="107">
        <f>IF($C$4&gt;150,1,0)</f>
        <v>0</v>
      </c>
      <c r="J5" s="106"/>
    </row>
    <row r="6" spans="1:11" ht="19.5" thickBot="1" x14ac:dyDescent="0.35">
      <c r="B6" s="29"/>
      <c r="C6" s="122" t="s">
        <v>32</v>
      </c>
      <c r="D6" s="123"/>
      <c r="E6" s="124"/>
      <c r="F6" s="124"/>
      <c r="G6" s="125"/>
      <c r="H6" s="30" t="s">
        <v>3</v>
      </c>
      <c r="J6" s="106" t="str">
        <f>IF(SUM(I7:I11)=0,"Baujahresklasse angeben",(IF(SUM(I7:I11)&gt;1,"Nur eine Angabe zulässig","")))</f>
        <v>Baujahresklasse angeben</v>
      </c>
    </row>
    <row r="7" spans="1:11" ht="24" customHeight="1" thickBot="1" x14ac:dyDescent="0.3">
      <c r="A7" s="6" t="b">
        <v>0</v>
      </c>
      <c r="B7" s="101"/>
      <c r="C7" s="80" t="s">
        <v>46</v>
      </c>
      <c r="D7" s="81"/>
      <c r="E7" s="81"/>
      <c r="F7" s="81"/>
      <c r="G7" s="81"/>
      <c r="H7" s="82" t="str">
        <f>IF(A7=TRUE,(6.03396867-(0.0136088*$C$4)),"")</f>
        <v/>
      </c>
      <c r="I7" s="1">
        <f>IF(A7=TRUE,1,0)</f>
        <v>0</v>
      </c>
      <c r="J7" s="106"/>
    </row>
    <row r="8" spans="1:11" ht="24" customHeight="1" thickBot="1" x14ac:dyDescent="0.3">
      <c r="A8" s="6" t="b">
        <v>0</v>
      </c>
      <c r="B8" s="102"/>
      <c r="C8" s="77" t="s">
        <v>47</v>
      </c>
      <c r="D8" s="77"/>
      <c r="E8" s="77"/>
      <c r="F8" s="77"/>
      <c r="G8" s="78"/>
      <c r="H8" s="63" t="str">
        <f>IF(A8=TRUE,(6.03396867-(0.0136088*$C$4)),"")</f>
        <v/>
      </c>
      <c r="I8" s="1">
        <f t="shared" ref="I8:I11" si="0">IF(A8=TRUE,1,0)</f>
        <v>0</v>
      </c>
      <c r="J8" s="106"/>
    </row>
    <row r="9" spans="1:11" ht="24" customHeight="1" thickBot="1" x14ac:dyDescent="0.3">
      <c r="A9" s="6" t="b">
        <v>0</v>
      </c>
      <c r="B9" s="102"/>
      <c r="C9" s="23" t="s">
        <v>48</v>
      </c>
      <c r="D9" s="7"/>
      <c r="E9" s="7"/>
      <c r="F9" s="7"/>
      <c r="G9" s="39"/>
      <c r="H9" s="63" t="str">
        <f>IF(A9=TRUE,((6.03396867-(0.0136088*$C$4))*1.081),"")</f>
        <v/>
      </c>
      <c r="I9" s="1">
        <f t="shared" si="0"/>
        <v>0</v>
      </c>
      <c r="J9" s="84"/>
    </row>
    <row r="10" spans="1:11" ht="24" customHeight="1" thickBot="1" x14ac:dyDescent="0.3">
      <c r="A10" s="6" t="b">
        <v>0</v>
      </c>
      <c r="B10" s="102"/>
      <c r="C10" s="10" t="s">
        <v>49</v>
      </c>
      <c r="D10" s="7"/>
      <c r="E10" s="7"/>
      <c r="F10" s="7"/>
      <c r="G10" s="39"/>
      <c r="H10" s="63" t="str">
        <f>IF(A10=TRUE,((6.03396867-(0.0136088*$C$4))*1.141),"")</f>
        <v/>
      </c>
      <c r="I10" s="1">
        <f t="shared" si="0"/>
        <v>0</v>
      </c>
      <c r="J10" s="17"/>
      <c r="K10" s="1" t="s">
        <v>4</v>
      </c>
    </row>
    <row r="11" spans="1:11" ht="24" customHeight="1" thickBot="1" x14ac:dyDescent="0.3">
      <c r="A11" s="6" t="b">
        <v>0</v>
      </c>
      <c r="B11" s="103"/>
      <c r="C11" s="11" t="s">
        <v>50</v>
      </c>
      <c r="D11" s="8"/>
      <c r="E11" s="8"/>
      <c r="F11" s="8"/>
      <c r="G11" s="40"/>
      <c r="H11" s="69" t="str">
        <f>IF(A11=TRUE,((6.03396867-(0.0136088*$C$4))*1.238),"")</f>
        <v/>
      </c>
      <c r="I11" s="1">
        <f t="shared" si="0"/>
        <v>0</v>
      </c>
      <c r="J11" s="17"/>
      <c r="K11" s="2">
        <f>SUM(H7:H11)</f>
        <v>0</v>
      </c>
    </row>
    <row r="12" spans="1:11" ht="24" customHeight="1" thickBot="1" x14ac:dyDescent="0.35">
      <c r="B12" s="29"/>
      <c r="C12" s="122" t="s">
        <v>0</v>
      </c>
      <c r="D12" s="122"/>
      <c r="E12" s="122"/>
      <c r="F12" s="122"/>
      <c r="G12" s="130"/>
      <c r="H12" s="30" t="s">
        <v>29</v>
      </c>
    </row>
    <row r="13" spans="1:11" ht="29.25" customHeight="1" x14ac:dyDescent="0.25">
      <c r="A13" s="4" t="b">
        <v>0</v>
      </c>
      <c r="B13" s="101"/>
      <c r="C13" s="131" t="s">
        <v>51</v>
      </c>
      <c r="D13" s="131"/>
      <c r="E13" s="131"/>
      <c r="F13" s="60" t="s">
        <v>1</v>
      </c>
      <c r="G13" s="48" t="s">
        <v>27</v>
      </c>
      <c r="H13" s="66" t="str">
        <f>IF(A13=TRUE,($K$11*0.077),"")</f>
        <v/>
      </c>
    </row>
    <row r="14" spans="1:11" ht="33" customHeight="1" x14ac:dyDescent="0.25">
      <c r="A14" s="4" t="b">
        <v>0</v>
      </c>
      <c r="B14" s="102"/>
      <c r="C14" s="120" t="s">
        <v>52</v>
      </c>
      <c r="D14" s="120"/>
      <c r="E14" s="120"/>
      <c r="F14" s="14" t="s">
        <v>38</v>
      </c>
      <c r="G14" s="49" t="s">
        <v>15</v>
      </c>
      <c r="H14" s="64" t="str">
        <f>IF(A14=TRUE,($K$11*0.063),"")</f>
        <v/>
      </c>
    </row>
    <row r="15" spans="1:11" ht="36.75" customHeight="1" x14ac:dyDescent="0.25">
      <c r="A15" s="4" t="b">
        <v>0</v>
      </c>
      <c r="B15" s="102"/>
      <c r="C15" s="120" t="s">
        <v>53</v>
      </c>
      <c r="D15" s="120"/>
      <c r="E15" s="120"/>
      <c r="F15" s="14" t="s">
        <v>16</v>
      </c>
      <c r="G15" s="49" t="s">
        <v>17</v>
      </c>
      <c r="H15" s="64" t="str">
        <f>IF(A15=TRUE,($K$11*0.068),"")</f>
        <v/>
      </c>
    </row>
    <row r="16" spans="1:11" ht="24" customHeight="1" thickBot="1" x14ac:dyDescent="0.3">
      <c r="A16" s="4" t="b">
        <v>0</v>
      </c>
      <c r="B16" s="103"/>
      <c r="C16" s="120" t="s">
        <v>54</v>
      </c>
      <c r="D16" s="120"/>
      <c r="E16" s="120"/>
      <c r="F16" s="15" t="s">
        <v>83</v>
      </c>
      <c r="G16" s="61" t="s">
        <v>18</v>
      </c>
      <c r="H16" s="65" t="str">
        <f>IF(A16=TRUE,($K$11*0.079),"")</f>
        <v/>
      </c>
    </row>
    <row r="17" spans="1:11" ht="24" customHeight="1" thickBot="1" x14ac:dyDescent="0.35">
      <c r="B17" s="29"/>
      <c r="C17" s="122" t="s">
        <v>33</v>
      </c>
      <c r="D17" s="122"/>
      <c r="E17" s="122"/>
      <c r="F17" s="32"/>
      <c r="G17" s="31" t="s">
        <v>21</v>
      </c>
      <c r="H17" s="56"/>
    </row>
    <row r="18" spans="1:11" ht="24" customHeight="1" x14ac:dyDescent="0.25">
      <c r="A18" s="4" t="b">
        <v>0</v>
      </c>
      <c r="B18" s="104"/>
      <c r="C18" s="116" t="s">
        <v>55</v>
      </c>
      <c r="D18" s="117"/>
      <c r="E18" s="117"/>
      <c r="F18" s="118"/>
      <c r="G18" s="70" t="str">
        <f>IF(A18=TRUE,1,"")</f>
        <v/>
      </c>
      <c r="H18" s="74"/>
    </row>
    <row r="19" spans="1:11" ht="24" customHeight="1" x14ac:dyDescent="0.25">
      <c r="A19" s="4" t="b">
        <v>0</v>
      </c>
      <c r="B19" s="104"/>
      <c r="C19" s="119" t="s">
        <v>56</v>
      </c>
      <c r="D19" s="120"/>
      <c r="E19" s="120"/>
      <c r="F19" s="121"/>
      <c r="G19" s="71" t="str">
        <f>IF(A19=TRUE,2,"")</f>
        <v/>
      </c>
      <c r="H19" s="55"/>
    </row>
    <row r="20" spans="1:11" ht="24" customHeight="1" x14ac:dyDescent="0.25">
      <c r="A20" s="4" t="b">
        <v>0</v>
      </c>
      <c r="B20" s="104"/>
      <c r="C20" s="119" t="s">
        <v>57</v>
      </c>
      <c r="D20" s="120"/>
      <c r="E20" s="120"/>
      <c r="F20" s="121"/>
      <c r="G20" s="71" t="str">
        <f>IF(A20=TRUE,2,"")</f>
        <v/>
      </c>
      <c r="H20" s="55"/>
    </row>
    <row r="21" spans="1:11" ht="24" customHeight="1" x14ac:dyDescent="0.25">
      <c r="A21" s="4" t="b">
        <v>0</v>
      </c>
      <c r="B21" s="104"/>
      <c r="C21" s="119" t="s">
        <v>58</v>
      </c>
      <c r="D21" s="120"/>
      <c r="E21" s="120"/>
      <c r="F21" s="121"/>
      <c r="G21" s="71" t="str">
        <f>IF(A21=TRUE,-1,"")</f>
        <v/>
      </c>
      <c r="H21" s="55"/>
    </row>
    <row r="22" spans="1:11" ht="24" customHeight="1" x14ac:dyDescent="0.25">
      <c r="A22" s="4" t="b">
        <v>0</v>
      </c>
      <c r="B22" s="104"/>
      <c r="C22" s="119" t="s">
        <v>59</v>
      </c>
      <c r="D22" s="120"/>
      <c r="E22" s="120"/>
      <c r="F22" s="121"/>
      <c r="G22" s="71" t="str">
        <f>IF(A22=TRUE,-1,"")</f>
        <v/>
      </c>
      <c r="H22" s="55"/>
    </row>
    <row r="23" spans="1:11" ht="24" customHeight="1" x14ac:dyDescent="0.35">
      <c r="A23" s="4" t="b">
        <v>0</v>
      </c>
      <c r="B23" s="104"/>
      <c r="C23" s="119" t="s">
        <v>60</v>
      </c>
      <c r="D23" s="120"/>
      <c r="E23" s="120"/>
      <c r="F23" s="121"/>
      <c r="G23" s="71" t="str">
        <f>IF(A23=TRUE,2,"")</f>
        <v/>
      </c>
      <c r="H23" s="55"/>
      <c r="J23" s="16"/>
    </row>
    <row r="24" spans="1:11" ht="24" customHeight="1" x14ac:dyDescent="0.25">
      <c r="A24" s="4" t="b">
        <v>0</v>
      </c>
      <c r="B24" s="105"/>
      <c r="C24" s="119" t="s">
        <v>61</v>
      </c>
      <c r="D24" s="120"/>
      <c r="E24" s="120"/>
      <c r="F24" s="121"/>
      <c r="G24" s="40" t="str">
        <f>IF(A24=TRUE,1,"")</f>
        <v/>
      </c>
      <c r="H24" s="55"/>
      <c r="J24" s="17"/>
      <c r="K24" s="1" t="s">
        <v>22</v>
      </c>
    </row>
    <row r="25" spans="1:11" ht="24" customHeight="1" thickBot="1" x14ac:dyDescent="0.35">
      <c r="A25" s="4"/>
      <c r="B25" s="87"/>
      <c r="C25" s="140"/>
      <c r="D25" s="140"/>
      <c r="E25" s="45"/>
      <c r="F25" s="44" t="s">
        <v>23</v>
      </c>
      <c r="G25" s="73">
        <f>SUM(G18:G24)</f>
        <v>0</v>
      </c>
      <c r="H25" s="75"/>
      <c r="J25" s="17"/>
      <c r="K25" s="1">
        <f>SUM(G18:G24)</f>
        <v>0</v>
      </c>
    </row>
    <row r="26" spans="1:11" ht="24" customHeight="1" x14ac:dyDescent="0.25">
      <c r="A26" s="4"/>
      <c r="B26" s="88"/>
      <c r="C26" s="120" t="s">
        <v>30</v>
      </c>
      <c r="D26" s="120"/>
      <c r="E26" s="120"/>
      <c r="F26" s="121"/>
      <c r="G26" s="42" t="s">
        <v>19</v>
      </c>
      <c r="H26" s="66">
        <f>IF($K$25&lt;4,0,"")</f>
        <v>0</v>
      </c>
      <c r="J26" s="17"/>
    </row>
    <row r="27" spans="1:11" ht="24" customHeight="1" thickBot="1" x14ac:dyDescent="0.3">
      <c r="A27" s="4"/>
      <c r="B27" s="88"/>
      <c r="C27" s="131" t="s">
        <v>31</v>
      </c>
      <c r="D27" s="131"/>
      <c r="E27" s="131"/>
      <c r="F27" s="141"/>
      <c r="G27" s="43" t="s">
        <v>20</v>
      </c>
      <c r="H27" s="65" t="str">
        <f>IF($K$25&gt;3,($K$11*0.038),"")</f>
        <v/>
      </c>
      <c r="J27" s="17"/>
    </row>
    <row r="28" spans="1:11" ht="24" customHeight="1" thickBot="1" x14ac:dyDescent="0.35">
      <c r="B28" s="29"/>
      <c r="C28" s="122" t="s">
        <v>37</v>
      </c>
      <c r="D28" s="122"/>
      <c r="E28" s="122"/>
      <c r="F28" s="122"/>
      <c r="G28" s="122"/>
      <c r="H28" s="56"/>
      <c r="J28" s="106" t="str">
        <f>IF(SUM(I29:I33)=0,"Auswahl treffen (Pflichtangabe)",(IF(SUM(I29:I33)&gt;1,"Nur eine Angabe zulässig","")))</f>
        <v>Auswahl treffen (Pflichtangabe)</v>
      </c>
    </row>
    <row r="29" spans="1:11" ht="24" customHeight="1" x14ac:dyDescent="0.25">
      <c r="A29" s="4" t="b">
        <v>0</v>
      </c>
      <c r="B29" s="101"/>
      <c r="C29" s="117" t="s">
        <v>80</v>
      </c>
      <c r="D29" s="117"/>
      <c r="E29" s="117"/>
      <c r="F29" s="118"/>
      <c r="G29" s="48" t="s">
        <v>9</v>
      </c>
      <c r="H29" s="66" t="str">
        <f>IF(A29=TRUE,($K$11*0),"")</f>
        <v/>
      </c>
      <c r="I29" s="1">
        <f t="shared" ref="I29:I30" si="1">IF(A29=TRUE,1,0)</f>
        <v>0</v>
      </c>
      <c r="J29" s="106"/>
    </row>
    <row r="30" spans="1:11" ht="24" customHeight="1" x14ac:dyDescent="0.25">
      <c r="A30" s="4" t="b">
        <v>0</v>
      </c>
      <c r="B30" s="102"/>
      <c r="C30" s="120" t="s">
        <v>62</v>
      </c>
      <c r="D30" s="120"/>
      <c r="E30" s="120"/>
      <c r="F30" s="121"/>
      <c r="G30" s="49" t="s">
        <v>12</v>
      </c>
      <c r="H30" s="64" t="str">
        <f>IF(A30=TRUE,($K$11*0.042),"")</f>
        <v/>
      </c>
      <c r="I30" s="1">
        <f t="shared" si="1"/>
        <v>0</v>
      </c>
      <c r="J30" s="106" t="str">
        <f>IF(SUM(I29:I32)&gt;1,"Nur eine Angabe erlaubt","")</f>
        <v/>
      </c>
    </row>
    <row r="31" spans="1:11" ht="24" customHeight="1" x14ac:dyDescent="0.25">
      <c r="A31" s="4" t="b">
        <v>0</v>
      </c>
      <c r="B31" s="102"/>
      <c r="C31" s="120" t="s">
        <v>63</v>
      </c>
      <c r="D31" s="120"/>
      <c r="E31" s="120"/>
      <c r="F31" s="121"/>
      <c r="G31" s="49" t="s">
        <v>13</v>
      </c>
      <c r="H31" s="64" t="str">
        <f>IF(A31=TRUE,($K$11*0.071),"")</f>
        <v/>
      </c>
      <c r="I31" s="1">
        <f>IF(A31=TRUE,1,0)</f>
        <v>0</v>
      </c>
      <c r="J31" s="17"/>
    </row>
    <row r="32" spans="1:11" ht="24" customHeight="1" thickBot="1" x14ac:dyDescent="0.3">
      <c r="A32" s="4" t="b">
        <v>0</v>
      </c>
      <c r="B32" s="103"/>
      <c r="C32" s="138" t="s">
        <v>64</v>
      </c>
      <c r="D32" s="138"/>
      <c r="E32" s="138"/>
      <c r="F32" s="139"/>
      <c r="G32" s="57" t="s">
        <v>14</v>
      </c>
      <c r="H32" s="65" t="str">
        <f>IF(A32=TRUE,($K$11*0.09),"")</f>
        <v/>
      </c>
      <c r="I32" s="1">
        <f>IF(A32=TRUE,1,0)</f>
        <v>0</v>
      </c>
      <c r="J32" s="17"/>
    </row>
    <row r="33" spans="1:11" ht="24" customHeight="1" thickBot="1" x14ac:dyDescent="0.3">
      <c r="A33" s="4"/>
      <c r="B33" s="79"/>
      <c r="C33" s="85" t="s">
        <v>34</v>
      </c>
      <c r="D33" s="35"/>
      <c r="E33" s="35"/>
      <c r="F33" s="35"/>
      <c r="G33" s="35"/>
      <c r="H33" s="67" t="str">
        <f t="shared" ref="H33" si="2">IF(A33=TRUE,0.28,"")</f>
        <v/>
      </c>
      <c r="J33" s="106" t="str">
        <f>IF(SUM(I34:I35)=0,"Auswahl treffen (Pflichtangabe)",(IF(SUM(I34:I35)&gt;1,"Nur eine Angabe zulässig","")))</f>
        <v>Auswahl treffen (Pflichtangabe)</v>
      </c>
    </row>
    <row r="34" spans="1:11" ht="24" customHeight="1" x14ac:dyDescent="0.25">
      <c r="A34" s="4" t="b">
        <v>0</v>
      </c>
      <c r="B34" s="101"/>
      <c r="C34" s="19" t="s">
        <v>65</v>
      </c>
      <c r="D34" s="9"/>
      <c r="E34" s="9"/>
      <c r="F34" s="9"/>
      <c r="G34" s="58" t="s">
        <v>9</v>
      </c>
      <c r="H34" s="66" t="str">
        <f>IF(A34=TRUE,($K$11*0),"")</f>
        <v/>
      </c>
      <c r="I34" s="1">
        <f>IF(A34=TRUE,1,0)</f>
        <v>0</v>
      </c>
      <c r="J34" s="106"/>
    </row>
    <row r="35" spans="1:11" ht="24" customHeight="1" thickBot="1" x14ac:dyDescent="0.3">
      <c r="A35" s="4" t="b">
        <v>0</v>
      </c>
      <c r="B35" s="103"/>
      <c r="C35" s="134" t="s">
        <v>66</v>
      </c>
      <c r="D35" s="134"/>
      <c r="E35" s="134"/>
      <c r="F35" s="134"/>
      <c r="G35" s="52" t="s">
        <v>11</v>
      </c>
      <c r="H35" s="65" t="str">
        <f>IF(A35=TRUE,($K$11*0.041),"")</f>
        <v/>
      </c>
      <c r="I35" s="1">
        <f>IF(A35=TRUE,1,0)</f>
        <v>0</v>
      </c>
      <c r="J35" s="106"/>
    </row>
    <row r="36" spans="1:11" ht="24" customHeight="1" thickBot="1" x14ac:dyDescent="0.35">
      <c r="B36" s="29"/>
      <c r="C36" s="122" t="s">
        <v>35</v>
      </c>
      <c r="D36" s="122"/>
      <c r="E36" s="122"/>
      <c r="F36" s="32"/>
      <c r="G36" s="31" t="s">
        <v>21</v>
      </c>
      <c r="H36" s="56"/>
      <c r="I36" s="5"/>
    </row>
    <row r="37" spans="1:11" ht="24" customHeight="1" x14ac:dyDescent="0.25">
      <c r="A37" s="4" t="b">
        <v>0</v>
      </c>
      <c r="B37" s="104"/>
      <c r="C37" s="150" t="s">
        <v>67</v>
      </c>
      <c r="D37" s="151"/>
      <c r="E37" s="152"/>
      <c r="F37" s="20" t="s">
        <v>24</v>
      </c>
      <c r="G37" s="70" t="str">
        <f>IF(A37=TRUE,4,"")</f>
        <v/>
      </c>
      <c r="H37" s="74"/>
      <c r="I37" s="1">
        <f>IF(A37=TRUE,1,0)</f>
        <v>0</v>
      </c>
      <c r="J37" s="106" t="str">
        <f>IF(SUM(I37:I38)=2,"Nur einen Zeitraum angeben","")</f>
        <v/>
      </c>
    </row>
    <row r="38" spans="1:11" ht="24" customHeight="1" x14ac:dyDescent="0.25">
      <c r="A38" s="4" t="b">
        <v>0</v>
      </c>
      <c r="B38" s="104"/>
      <c r="C38" s="116"/>
      <c r="D38" s="117"/>
      <c r="E38" s="118"/>
      <c r="F38" s="21" t="s">
        <v>25</v>
      </c>
      <c r="G38" s="71" t="str">
        <f>IF(A38=TRUE,2,"")</f>
        <v/>
      </c>
      <c r="H38" s="55"/>
      <c r="I38" s="1">
        <f t="shared" ref="I38:I44" si="3">IF(A38=TRUE,1,0)</f>
        <v>0</v>
      </c>
      <c r="J38" s="84"/>
    </row>
    <row r="39" spans="1:11" ht="24" customHeight="1" x14ac:dyDescent="0.25">
      <c r="A39" s="4" t="b">
        <v>0</v>
      </c>
      <c r="B39" s="104"/>
      <c r="C39" s="153" t="s">
        <v>79</v>
      </c>
      <c r="D39" s="131"/>
      <c r="E39" s="141"/>
      <c r="F39" s="21" t="s">
        <v>24</v>
      </c>
      <c r="G39" s="71" t="str">
        <f>IF(A39=TRUE,4,"")</f>
        <v/>
      </c>
      <c r="H39" s="55"/>
      <c r="I39" s="1">
        <f t="shared" si="3"/>
        <v>0</v>
      </c>
      <c r="J39" s="106" t="str">
        <f>IF(SUM(I39:I40)=2,"Nur einen Zeitraum angeben","")</f>
        <v/>
      </c>
    </row>
    <row r="40" spans="1:11" ht="24" customHeight="1" x14ac:dyDescent="0.25">
      <c r="A40" s="4" t="b">
        <v>0</v>
      </c>
      <c r="B40" s="104"/>
      <c r="C40" s="116"/>
      <c r="D40" s="117"/>
      <c r="E40" s="118"/>
      <c r="F40" s="21" t="s">
        <v>25</v>
      </c>
      <c r="G40" s="71" t="str">
        <f>IF(A40=TRUE,2,"")</f>
        <v/>
      </c>
      <c r="H40" s="55"/>
      <c r="I40" s="1">
        <f t="shared" si="3"/>
        <v>0</v>
      </c>
      <c r="J40" s="84"/>
    </row>
    <row r="41" spans="1:11" ht="24" customHeight="1" x14ac:dyDescent="0.25">
      <c r="A41" s="4" t="b">
        <v>0</v>
      </c>
      <c r="B41" s="104"/>
      <c r="C41" s="153" t="s">
        <v>68</v>
      </c>
      <c r="D41" s="131"/>
      <c r="E41" s="141"/>
      <c r="F41" s="21" t="s">
        <v>24</v>
      </c>
      <c r="G41" s="71" t="str">
        <f>IF(A41=TRUE,2,"")</f>
        <v/>
      </c>
      <c r="H41" s="55"/>
      <c r="I41" s="1">
        <f t="shared" si="3"/>
        <v>0</v>
      </c>
      <c r="J41" s="106" t="str">
        <f>IF(SUM(I41:I42)=2,"Nur einen Zeitraum angeben","")</f>
        <v/>
      </c>
    </row>
    <row r="42" spans="1:11" ht="24" customHeight="1" x14ac:dyDescent="0.25">
      <c r="A42" s="4" t="b">
        <v>0</v>
      </c>
      <c r="B42" s="104"/>
      <c r="C42" s="116"/>
      <c r="D42" s="117"/>
      <c r="E42" s="118"/>
      <c r="F42" s="21" t="s">
        <v>25</v>
      </c>
      <c r="G42" s="71" t="str">
        <f>IF(A42=TRUE,1,"")</f>
        <v/>
      </c>
      <c r="H42" s="55"/>
      <c r="I42" s="1">
        <f t="shared" si="3"/>
        <v>0</v>
      </c>
      <c r="J42" s="84"/>
    </row>
    <row r="43" spans="1:11" ht="24" customHeight="1" x14ac:dyDescent="0.25">
      <c r="A43" s="4" t="b">
        <v>0</v>
      </c>
      <c r="B43" s="104"/>
      <c r="C43" s="137" t="s">
        <v>69</v>
      </c>
      <c r="D43" s="137"/>
      <c r="E43" s="137"/>
      <c r="F43" s="21" t="s">
        <v>24</v>
      </c>
      <c r="G43" s="71" t="str">
        <f>IF(A43=TRUE,2,"")</f>
        <v/>
      </c>
      <c r="H43" s="55"/>
      <c r="I43" s="1">
        <f t="shared" si="3"/>
        <v>0</v>
      </c>
      <c r="J43" s="106" t="str">
        <f>IF(SUM(I43:I44)=2,"Nur einen Zeitraum angeben","")</f>
        <v/>
      </c>
    </row>
    <row r="44" spans="1:11" ht="24" customHeight="1" x14ac:dyDescent="0.25">
      <c r="A44" s="4" t="b">
        <v>0</v>
      </c>
      <c r="B44" s="102"/>
      <c r="C44" s="137"/>
      <c r="D44" s="137"/>
      <c r="E44" s="137"/>
      <c r="F44" s="14" t="s">
        <v>25</v>
      </c>
      <c r="G44" s="72" t="str">
        <f>IF(A44=TRUE,1,"")</f>
        <v/>
      </c>
      <c r="H44" s="55"/>
      <c r="I44" s="1">
        <f t="shared" si="3"/>
        <v>0</v>
      </c>
      <c r="J44" s="84"/>
      <c r="K44" s="1" t="s">
        <v>22</v>
      </c>
    </row>
    <row r="45" spans="1:11" ht="24" customHeight="1" thickBot="1" x14ac:dyDescent="0.35">
      <c r="A45" s="4"/>
      <c r="B45" s="87"/>
      <c r="C45" s="140"/>
      <c r="D45" s="140"/>
      <c r="E45" s="45"/>
      <c r="F45" s="44" t="s">
        <v>23</v>
      </c>
      <c r="G45" s="73">
        <f>SUM(G37:G44)</f>
        <v>0</v>
      </c>
      <c r="H45" s="75"/>
      <c r="I45" s="5"/>
      <c r="J45" s="17"/>
      <c r="K45" s="1">
        <f>SUM(G37:G44)</f>
        <v>0</v>
      </c>
    </row>
    <row r="46" spans="1:11" ht="24" customHeight="1" x14ac:dyDescent="0.25">
      <c r="A46" s="4"/>
      <c r="B46" s="88"/>
      <c r="C46" s="46" t="s">
        <v>70</v>
      </c>
      <c r="D46" s="46"/>
      <c r="E46" s="46"/>
      <c r="F46" s="76"/>
      <c r="G46" s="53" t="s">
        <v>9</v>
      </c>
      <c r="H46" s="66">
        <f>IF(G45&lt;7,$K$11*0," ")</f>
        <v>0</v>
      </c>
      <c r="J46" s="17"/>
    </row>
    <row r="47" spans="1:11" ht="24" customHeight="1" thickBot="1" x14ac:dyDescent="0.3">
      <c r="A47" s="4"/>
      <c r="B47" s="88"/>
      <c r="C47" s="83" t="s">
        <v>71</v>
      </c>
      <c r="D47" s="22"/>
      <c r="E47" s="22"/>
      <c r="F47" s="47"/>
      <c r="G47" s="54" t="s">
        <v>26</v>
      </c>
      <c r="H47" s="65" t="str">
        <f>IF(G45&gt;6,$K$11*0.062," ")</f>
        <v xml:space="preserve"> </v>
      </c>
      <c r="J47" s="17"/>
    </row>
    <row r="48" spans="1:11" ht="24" customHeight="1" thickBot="1" x14ac:dyDescent="0.35">
      <c r="A48" s="4" t="b">
        <v>0</v>
      </c>
      <c r="B48" s="29"/>
      <c r="C48" s="135" t="s">
        <v>36</v>
      </c>
      <c r="D48" s="135"/>
      <c r="E48" s="135"/>
      <c r="F48" s="135"/>
      <c r="G48" s="135"/>
      <c r="H48" s="56"/>
      <c r="J48" s="106" t="str">
        <f>IF(SUM(I49:I54)=0,"Auswahl treffen (Pflichtangabe)",(IF(SUM(I49:I54)&gt;1,"Nur eine Angabe zulässig","")))</f>
        <v>Auswahl treffen (Pflichtangabe)</v>
      </c>
    </row>
    <row r="49" spans="1:10" ht="24" customHeight="1" x14ac:dyDescent="0.25">
      <c r="A49" s="4" t="b">
        <v>0</v>
      </c>
      <c r="B49" s="101"/>
      <c r="C49" s="136" t="s">
        <v>72</v>
      </c>
      <c r="D49" s="136"/>
      <c r="E49" s="136"/>
      <c r="F49" s="136"/>
      <c r="G49" s="59" t="s">
        <v>5</v>
      </c>
      <c r="H49" s="66" t="str">
        <f>IF(A49=TRUE,($K$11*0.163),"")</f>
        <v/>
      </c>
      <c r="I49" s="1">
        <f>IF(A49=TRUE,1,0)</f>
        <v>0</v>
      </c>
    </row>
    <row r="50" spans="1:10" ht="24" customHeight="1" x14ac:dyDescent="0.25">
      <c r="A50" s="4" t="b">
        <v>0</v>
      </c>
      <c r="B50" s="102"/>
      <c r="C50" s="12" t="s">
        <v>73</v>
      </c>
      <c r="D50" s="13"/>
      <c r="E50" s="13"/>
      <c r="F50" s="13"/>
      <c r="G50" s="50" t="s">
        <v>6</v>
      </c>
      <c r="H50" s="64" t="str">
        <f>IF(A50=TRUE,($K$11*0.128),"")</f>
        <v/>
      </c>
      <c r="I50" s="1">
        <f t="shared" ref="I50:I54" si="4">IF(A50=TRUE,1,0)</f>
        <v>0</v>
      </c>
      <c r="J50" s="106"/>
    </row>
    <row r="51" spans="1:10" ht="24" customHeight="1" x14ac:dyDescent="0.25">
      <c r="A51" s="4" t="b">
        <v>0</v>
      </c>
      <c r="B51" s="102"/>
      <c r="C51" s="149" t="s">
        <v>74</v>
      </c>
      <c r="D51" s="149"/>
      <c r="E51" s="149"/>
      <c r="F51" s="149"/>
      <c r="G51" s="51" t="s">
        <v>7</v>
      </c>
      <c r="H51" s="64" t="str">
        <f>IF(A51=TRUE,($K$11*0.142),"")</f>
        <v/>
      </c>
      <c r="I51" s="1">
        <f t="shared" si="4"/>
        <v>0</v>
      </c>
      <c r="J51" s="17"/>
    </row>
    <row r="52" spans="1:10" ht="24" customHeight="1" x14ac:dyDescent="0.25">
      <c r="A52" s="4" t="b">
        <v>0</v>
      </c>
      <c r="B52" s="102"/>
      <c r="C52" s="149" t="s">
        <v>75</v>
      </c>
      <c r="D52" s="149"/>
      <c r="E52" s="149"/>
      <c r="F52" s="149"/>
      <c r="G52" s="51" t="s">
        <v>8</v>
      </c>
      <c r="H52" s="64" t="str">
        <f>IF(A52=TRUE,($K$11*0.057),"")</f>
        <v/>
      </c>
      <c r="I52" s="1">
        <f t="shared" si="4"/>
        <v>0</v>
      </c>
      <c r="J52" s="17"/>
    </row>
    <row r="53" spans="1:10" ht="24" customHeight="1" x14ac:dyDescent="0.25">
      <c r="A53" s="4" t="b">
        <v>0</v>
      </c>
      <c r="B53" s="102"/>
      <c r="C53" s="18" t="s">
        <v>76</v>
      </c>
      <c r="D53" s="18"/>
      <c r="E53" s="18"/>
      <c r="F53" s="18"/>
      <c r="G53" s="52" t="s">
        <v>9</v>
      </c>
      <c r="H53" s="64" t="str">
        <f>IF(A53=TRUE,($K$11*0),"")</f>
        <v/>
      </c>
      <c r="I53" s="1">
        <f t="shared" si="4"/>
        <v>0</v>
      </c>
      <c r="J53" s="17"/>
    </row>
    <row r="54" spans="1:10" ht="24" customHeight="1" thickBot="1" x14ac:dyDescent="0.3">
      <c r="A54" s="4" t="b">
        <v>0</v>
      </c>
      <c r="B54" s="103"/>
      <c r="C54" s="157" t="s">
        <v>77</v>
      </c>
      <c r="D54" s="157"/>
      <c r="E54" s="157"/>
      <c r="F54" s="157"/>
      <c r="G54" s="52" t="s">
        <v>10</v>
      </c>
      <c r="H54" s="65" t="str">
        <f>IF(A54=TRUE,($K$11*-0.07),"")</f>
        <v/>
      </c>
      <c r="I54" s="1">
        <f t="shared" si="4"/>
        <v>0</v>
      </c>
      <c r="J54" s="17"/>
    </row>
    <row r="55" spans="1:10" ht="21.75" thickBot="1" x14ac:dyDescent="0.4">
      <c r="B55" s="29"/>
      <c r="C55" s="86" t="s">
        <v>39</v>
      </c>
      <c r="D55" s="33"/>
      <c r="E55" s="33"/>
      <c r="F55" s="34"/>
      <c r="G55" s="41" t="s">
        <v>2</v>
      </c>
      <c r="H55" s="68" t="str">
        <f>IF(SUM(I64:I72)=0,SUM(H1:H54),"Eingabefehler")</f>
        <v>Eingabefehler</v>
      </c>
    </row>
    <row r="56" spans="1:10" ht="39" customHeight="1" thickBot="1" x14ac:dyDescent="0.3">
      <c r="B56" s="158" t="s">
        <v>78</v>
      </c>
      <c r="C56" s="159"/>
      <c r="D56" s="159"/>
      <c r="E56" s="159"/>
      <c r="F56" s="159"/>
      <c r="G56" s="160"/>
      <c r="H56" s="90" t="str">
        <f>IF(SUM(I64:I72)=0,SUM(H55*$C$4),"Eingabefehler")</f>
        <v>Eingabefehler</v>
      </c>
    </row>
    <row r="57" spans="1:10" ht="18.75" customHeight="1" thickBot="1" x14ac:dyDescent="0.3">
      <c r="B57" s="110"/>
      <c r="C57" s="154" t="s">
        <v>40</v>
      </c>
      <c r="D57" s="155"/>
      <c r="E57" s="155"/>
      <c r="F57" s="155"/>
      <c r="G57" s="155"/>
      <c r="H57" s="156"/>
      <c r="I57" s="5"/>
    </row>
    <row r="58" spans="1:10" x14ac:dyDescent="0.25">
      <c r="B58" s="111"/>
      <c r="C58" s="94"/>
      <c r="D58" s="142" t="s">
        <v>41</v>
      </c>
      <c r="E58" s="143"/>
      <c r="F58" s="143"/>
      <c r="G58" s="144"/>
      <c r="H58" s="100" t="e">
        <f>H55*0.15</f>
        <v>#VALUE!</v>
      </c>
    </row>
    <row r="59" spans="1:10" x14ac:dyDescent="0.25">
      <c r="B59" s="111"/>
      <c r="C59" s="10"/>
      <c r="D59" s="89"/>
      <c r="E59" s="89"/>
      <c r="F59" s="145" t="s">
        <v>42</v>
      </c>
      <c r="G59" s="146"/>
      <c r="H59" s="95" t="e">
        <f>H55-H58</f>
        <v>#VALUE!</v>
      </c>
    </row>
    <row r="60" spans="1:10" x14ac:dyDescent="0.25">
      <c r="B60" s="111"/>
      <c r="C60" s="93"/>
      <c r="D60" s="89"/>
      <c r="E60" s="89"/>
      <c r="F60" s="147" t="s">
        <v>43</v>
      </c>
      <c r="G60" s="148"/>
      <c r="H60" s="95" t="e">
        <f>H55+H58</f>
        <v>#VALUE!</v>
      </c>
    </row>
    <row r="61" spans="1:10" x14ac:dyDescent="0.25">
      <c r="B61" s="112"/>
      <c r="C61" s="99"/>
      <c r="D61" s="99"/>
      <c r="E61" s="99"/>
      <c r="F61" s="99"/>
      <c r="G61" s="98" t="s">
        <v>44</v>
      </c>
      <c r="H61" s="96" t="e">
        <f>H59*$C$4</f>
        <v>#VALUE!</v>
      </c>
    </row>
    <row r="62" spans="1:10" ht="15.75" thickBot="1" x14ac:dyDescent="0.3">
      <c r="B62" s="113"/>
      <c r="C62" s="91"/>
      <c r="D62" s="91"/>
      <c r="E62" s="91"/>
      <c r="F62" s="91"/>
      <c r="G62" s="92" t="s">
        <v>45</v>
      </c>
      <c r="H62" s="97" t="e">
        <f>H60*$C$4</f>
        <v>#VALUE!</v>
      </c>
    </row>
    <row r="64" spans="1:10" ht="21" hidden="1" x14ac:dyDescent="0.35">
      <c r="B64" s="16" t="str">
        <f>IF(SUM(I7:I11)&lt;&gt;1,"Eingabefehler - Es darf nur bzw. muss genau eine Baujahresklasse angegeben werden!","")</f>
        <v>Eingabefehler - Es darf nur bzw. muss genau eine Baujahresklasse angegeben werden!</v>
      </c>
      <c r="I64" s="1">
        <f>IF(B64="",0,1)</f>
        <v>1</v>
      </c>
    </row>
    <row r="65" spans="2:9" ht="21" hidden="1" x14ac:dyDescent="0.35">
      <c r="B65" s="16" t="str">
        <f>IF(SUM(I34:I35)&lt;&gt;1,"Eingabefehler - Es darf nur bzw. muss genau eine Angabe zur Art der Wohung gemacht werden!","")</f>
        <v>Eingabefehler - Es darf nur bzw. muss genau eine Angabe zur Art der Wohung gemacht werden!</v>
      </c>
      <c r="I65" s="1">
        <f t="shared" ref="I65:I72" si="5">IF(B65="",0,1)</f>
        <v>1</v>
      </c>
    </row>
    <row r="66" spans="2:9" ht="21" hidden="1" x14ac:dyDescent="0.35">
      <c r="B66" s="16" t="str">
        <f>IF(SUM(I49:I54)&lt;&gt;1,"Eingabefehler - Es darf nur bzw. muss genau eine Lagezone angegeben werden!","")</f>
        <v>Eingabefehler - Es darf nur bzw. muss genau eine Lagezone angegeben werden!</v>
      </c>
      <c r="I66" s="1">
        <f t="shared" si="5"/>
        <v>1</v>
      </c>
    </row>
    <row r="67" spans="2:9" ht="21" hidden="1" x14ac:dyDescent="0.35">
      <c r="B67" s="16" t="str">
        <f>IF(SUM(I29:I32)&lt;&gt;1,"Eingabefehler - Es darf jeweils nur eine Angabe zu Balkon oder Terasse gemacht werden!","")</f>
        <v>Eingabefehler - Es darf jeweils nur eine Angabe zu Balkon oder Terasse gemacht werden!</v>
      </c>
      <c r="I67" s="1">
        <f t="shared" si="5"/>
        <v>1</v>
      </c>
    </row>
    <row r="68" spans="2:9" ht="21" hidden="1" x14ac:dyDescent="0.35">
      <c r="B68" s="16" t="str">
        <f>IF(SUM(I3:I5)&gt;0,"Eingabefehler - Angabe zur Wohnungsgröße fehlerhaft!","")</f>
        <v>Eingabefehler - Angabe zur Wohnungsgröße fehlerhaft!</v>
      </c>
      <c r="I68" s="1">
        <f t="shared" si="5"/>
        <v>1</v>
      </c>
    </row>
    <row r="69" spans="2:9" ht="21" hidden="1" x14ac:dyDescent="0.35">
      <c r="B69" s="16" t="str">
        <f>IF(SUM(I37:I38)=2,"Eingabefehler - Es darf nur ein Zeitraum für Dacherneuerung angeben werden!","")</f>
        <v/>
      </c>
      <c r="I69" s="1">
        <f t="shared" si="5"/>
        <v>0</v>
      </c>
    </row>
    <row r="70" spans="2:9" ht="21" hidden="1" x14ac:dyDescent="0.35">
      <c r="B70" s="16" t="str">
        <f>IF(SUM(I39:I40)=2,"Eingabefehler - Es darf nur ein Zeitraum für Wärmedämmung der Außenwände angeben werden!","")</f>
        <v/>
      </c>
      <c r="I70" s="1">
        <f t="shared" si="5"/>
        <v>0</v>
      </c>
    </row>
    <row r="71" spans="2:9" ht="21" hidden="1" x14ac:dyDescent="0.35">
      <c r="B71" s="16" t="str">
        <f>IF(SUM(I41:I42)=2,"Eingabefehler - Es darf nur ein Zeitraum für die Wärmedämmung der Kellerdecke angeben werden!","")</f>
        <v/>
      </c>
      <c r="I71" s="1">
        <f t="shared" si="5"/>
        <v>0</v>
      </c>
    </row>
    <row r="72" spans="2:9" ht="21" hidden="1" x14ac:dyDescent="0.35">
      <c r="B72" s="16" t="str">
        <f>IF(SUM(I43:I44)=2,"Eingabefehler - Es darf nur ein Zeitraum für Wäremdämmung der obersten Geschossdecke angeben werden!","")</f>
        <v/>
      </c>
      <c r="I72" s="1">
        <f t="shared" si="5"/>
        <v>0</v>
      </c>
    </row>
  </sheetData>
  <sheetProtection password="CA7F" sheet="1" objects="1" scenarios="1"/>
  <mergeCells count="42">
    <mergeCell ref="D58:G58"/>
    <mergeCell ref="F59:G59"/>
    <mergeCell ref="F60:G60"/>
    <mergeCell ref="C51:F51"/>
    <mergeCell ref="C36:E36"/>
    <mergeCell ref="C45:D45"/>
    <mergeCell ref="C37:E38"/>
    <mergeCell ref="C39:E40"/>
    <mergeCell ref="C41:E42"/>
    <mergeCell ref="C57:H57"/>
    <mergeCell ref="C52:F52"/>
    <mergeCell ref="C54:F54"/>
    <mergeCell ref="B56:G56"/>
    <mergeCell ref="C35:F35"/>
    <mergeCell ref="C48:G48"/>
    <mergeCell ref="C49:F49"/>
    <mergeCell ref="C43:E44"/>
    <mergeCell ref="C22:F22"/>
    <mergeCell ref="C23:F23"/>
    <mergeCell ref="C24:F24"/>
    <mergeCell ref="C29:F29"/>
    <mergeCell ref="C30:F30"/>
    <mergeCell ref="C31:F31"/>
    <mergeCell ref="C32:F32"/>
    <mergeCell ref="C28:G28"/>
    <mergeCell ref="C25:D25"/>
    <mergeCell ref="C26:F26"/>
    <mergeCell ref="C27:F27"/>
    <mergeCell ref="B1:H1"/>
    <mergeCell ref="C18:F18"/>
    <mergeCell ref="C19:F19"/>
    <mergeCell ref="C20:F20"/>
    <mergeCell ref="C21:F21"/>
    <mergeCell ref="C6:G6"/>
    <mergeCell ref="C3:G3"/>
    <mergeCell ref="C17:E17"/>
    <mergeCell ref="C12:G12"/>
    <mergeCell ref="C13:E13"/>
    <mergeCell ref="C14:E14"/>
    <mergeCell ref="C15:E15"/>
    <mergeCell ref="C16:E16"/>
    <mergeCell ref="D4:F4"/>
  </mergeCells>
  <pageMargins left="0.70866141732283472" right="0.70866141732283472" top="0.78740157480314965" bottom="0.78740157480314965" header="0.31496062992125984" footer="0.19685039370078741"/>
  <pageSetup paperSize="9" scale="50" orientation="portrait" r:id="rId1"/>
  <headerFooter>
    <oddHeader>&amp;L&amp;G&amp;C&amp;G&amp;R&amp;G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4" r:id="rId5" name="Check Box 50">
              <controlPr defaultSize="0" autoFill="0" autoLine="0" autoPict="0">
                <anchor moveWithCells="1">
                  <from>
                    <xdr:col>1</xdr:col>
                    <xdr:colOff>57150</xdr:colOff>
                    <xdr:row>12</xdr:row>
                    <xdr:rowOff>28575</xdr:rowOff>
                  </from>
                  <to>
                    <xdr:col>2</xdr:col>
                    <xdr:colOff>828675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" name="Check Box 94">
              <controlPr defaultSize="0" autoFill="0" autoLine="0" autoPict="0">
                <anchor moveWithCells="1">
                  <from>
                    <xdr:col>1</xdr:col>
                    <xdr:colOff>57150</xdr:colOff>
                    <xdr:row>10</xdr:row>
                    <xdr:rowOff>28575</xdr:rowOff>
                  </from>
                  <to>
                    <xdr:col>2</xdr:col>
                    <xdr:colOff>828675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7" name="Check Box 52">
              <controlPr defaultSize="0" autoFill="0" autoLine="0" autoPict="0">
                <anchor moveWithCells="1">
                  <from>
                    <xdr:col>1</xdr:col>
                    <xdr:colOff>57150</xdr:colOff>
                    <xdr:row>13</xdr:row>
                    <xdr:rowOff>28575</xdr:rowOff>
                  </from>
                  <to>
                    <xdr:col>2</xdr:col>
                    <xdr:colOff>828675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8" name="Check Box 54">
              <controlPr defaultSize="0" autoFill="0" autoLine="0" autoPict="0">
                <anchor moveWithCells="1">
                  <from>
                    <xdr:col>1</xdr:col>
                    <xdr:colOff>57150</xdr:colOff>
                    <xdr:row>14</xdr:row>
                    <xdr:rowOff>28575</xdr:rowOff>
                  </from>
                  <to>
                    <xdr:col>2</xdr:col>
                    <xdr:colOff>828675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9" name="Check Box 56">
              <controlPr defaultSize="0" autoFill="0" autoLine="0" autoPict="0">
                <anchor moveWithCells="1">
                  <from>
                    <xdr:col>1</xdr:col>
                    <xdr:colOff>57150</xdr:colOff>
                    <xdr:row>15</xdr:row>
                    <xdr:rowOff>28575</xdr:rowOff>
                  </from>
                  <to>
                    <xdr:col>2</xdr:col>
                    <xdr:colOff>828675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0" name="Check Box 57">
              <controlPr defaultSize="0" autoFill="0" autoLine="0" autoPict="0">
                <anchor moveWithCells="1">
                  <from>
                    <xdr:col>1</xdr:col>
                    <xdr:colOff>57150</xdr:colOff>
                    <xdr:row>17</xdr:row>
                    <xdr:rowOff>28575</xdr:rowOff>
                  </from>
                  <to>
                    <xdr:col>2</xdr:col>
                    <xdr:colOff>828675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1" name="Check Box 59">
              <controlPr defaultSize="0" autoFill="0" autoLine="0" autoPict="0">
                <anchor moveWithCells="1">
                  <from>
                    <xdr:col>1</xdr:col>
                    <xdr:colOff>57150</xdr:colOff>
                    <xdr:row>18</xdr:row>
                    <xdr:rowOff>28575</xdr:rowOff>
                  </from>
                  <to>
                    <xdr:col>2</xdr:col>
                    <xdr:colOff>828675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2" name="Check Box 60">
              <controlPr defaultSize="0" autoFill="0" autoLine="0" autoPict="0">
                <anchor moveWithCells="1">
                  <from>
                    <xdr:col>1</xdr:col>
                    <xdr:colOff>57150</xdr:colOff>
                    <xdr:row>19</xdr:row>
                    <xdr:rowOff>28575</xdr:rowOff>
                  </from>
                  <to>
                    <xdr:col>2</xdr:col>
                    <xdr:colOff>828675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3" name="Check Box 62">
              <controlPr defaultSize="0" autoFill="0" autoLine="0" autoPict="0">
                <anchor moveWithCells="1">
                  <from>
                    <xdr:col>1</xdr:col>
                    <xdr:colOff>57150</xdr:colOff>
                    <xdr:row>20</xdr:row>
                    <xdr:rowOff>28575</xdr:rowOff>
                  </from>
                  <to>
                    <xdr:col>2</xdr:col>
                    <xdr:colOff>828675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4" name="Check Box 63">
              <controlPr defaultSize="0" autoFill="0" autoLine="0" autoPict="0">
                <anchor moveWithCells="1">
                  <from>
                    <xdr:col>1</xdr:col>
                    <xdr:colOff>57150</xdr:colOff>
                    <xdr:row>21</xdr:row>
                    <xdr:rowOff>28575</xdr:rowOff>
                  </from>
                  <to>
                    <xdr:col>2</xdr:col>
                    <xdr:colOff>828675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5" name="Check Box 65">
              <controlPr defaultSize="0" autoFill="0" autoLine="0" autoPict="0">
                <anchor moveWithCells="1">
                  <from>
                    <xdr:col>1</xdr:col>
                    <xdr:colOff>57150</xdr:colOff>
                    <xdr:row>22</xdr:row>
                    <xdr:rowOff>28575</xdr:rowOff>
                  </from>
                  <to>
                    <xdr:col>2</xdr:col>
                    <xdr:colOff>828675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6" name="Check Box 67">
              <controlPr defaultSize="0" autoFill="0" autoLine="0" autoPict="0">
                <anchor moveWithCells="1">
                  <from>
                    <xdr:col>1</xdr:col>
                    <xdr:colOff>57150</xdr:colOff>
                    <xdr:row>23</xdr:row>
                    <xdr:rowOff>28575</xdr:rowOff>
                  </from>
                  <to>
                    <xdr:col>2</xdr:col>
                    <xdr:colOff>828675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7" name="Check Box 69">
              <controlPr defaultSize="0" autoFill="0" autoLine="0" autoPict="0">
                <anchor moveWithCells="1">
                  <from>
                    <xdr:col>1</xdr:col>
                    <xdr:colOff>57150</xdr:colOff>
                    <xdr:row>30</xdr:row>
                    <xdr:rowOff>28575</xdr:rowOff>
                  </from>
                  <to>
                    <xdr:col>2</xdr:col>
                    <xdr:colOff>828675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8" name="Check Box 70">
              <controlPr defaultSize="0" autoFill="0" autoLine="0" autoPict="0">
                <anchor moveWithCells="1">
                  <from>
                    <xdr:col>1</xdr:col>
                    <xdr:colOff>57150</xdr:colOff>
                    <xdr:row>31</xdr:row>
                    <xdr:rowOff>28575</xdr:rowOff>
                  </from>
                  <to>
                    <xdr:col>2</xdr:col>
                    <xdr:colOff>828675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9" name="Check Box 76">
              <controlPr defaultSize="0" autoFill="0" autoLine="0" autoPict="0">
                <anchor moveWithCells="1">
                  <from>
                    <xdr:col>1</xdr:col>
                    <xdr:colOff>57150</xdr:colOff>
                    <xdr:row>33</xdr:row>
                    <xdr:rowOff>28575</xdr:rowOff>
                  </from>
                  <to>
                    <xdr:col>2</xdr:col>
                    <xdr:colOff>828675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1</xdr:col>
                    <xdr:colOff>57150</xdr:colOff>
                    <xdr:row>34</xdr:row>
                    <xdr:rowOff>28575</xdr:rowOff>
                  </from>
                  <to>
                    <xdr:col>2</xdr:col>
                    <xdr:colOff>828675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1</xdr:col>
                    <xdr:colOff>57150</xdr:colOff>
                    <xdr:row>48</xdr:row>
                    <xdr:rowOff>28575</xdr:rowOff>
                  </from>
                  <to>
                    <xdr:col>2</xdr:col>
                    <xdr:colOff>828675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2" name="Check Box 80">
              <controlPr defaultSize="0" autoFill="0" autoLine="0" autoPict="0">
                <anchor moveWithCells="1">
                  <from>
                    <xdr:col>1</xdr:col>
                    <xdr:colOff>57150</xdr:colOff>
                    <xdr:row>49</xdr:row>
                    <xdr:rowOff>28575</xdr:rowOff>
                  </from>
                  <to>
                    <xdr:col>2</xdr:col>
                    <xdr:colOff>828675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3" name="Check Box 82">
              <controlPr defaultSize="0" autoFill="0" autoLine="0" autoPict="0">
                <anchor moveWithCells="1">
                  <from>
                    <xdr:col>1</xdr:col>
                    <xdr:colOff>57150</xdr:colOff>
                    <xdr:row>50</xdr:row>
                    <xdr:rowOff>28575</xdr:rowOff>
                  </from>
                  <to>
                    <xdr:col>2</xdr:col>
                    <xdr:colOff>828675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4" name="Check Box 84">
              <controlPr defaultSize="0" autoFill="0" autoLine="0" autoPict="0">
                <anchor moveWithCells="1">
                  <from>
                    <xdr:col>1</xdr:col>
                    <xdr:colOff>57150</xdr:colOff>
                    <xdr:row>51</xdr:row>
                    <xdr:rowOff>28575</xdr:rowOff>
                  </from>
                  <to>
                    <xdr:col>2</xdr:col>
                    <xdr:colOff>828675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5" name="Check Box 85">
              <controlPr defaultSize="0" autoFill="0" autoLine="0" autoPict="0">
                <anchor moveWithCells="1">
                  <from>
                    <xdr:col>1</xdr:col>
                    <xdr:colOff>57150</xdr:colOff>
                    <xdr:row>53</xdr:row>
                    <xdr:rowOff>28575</xdr:rowOff>
                  </from>
                  <to>
                    <xdr:col>2</xdr:col>
                    <xdr:colOff>828675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6" name="Check Box 88">
              <controlPr locked="0" defaultSize="0" autoFill="0" autoLine="0" autoPict="0">
                <anchor moveWithCells="1">
                  <from>
                    <xdr:col>1</xdr:col>
                    <xdr:colOff>57150</xdr:colOff>
                    <xdr:row>6</xdr:row>
                    <xdr:rowOff>28575</xdr:rowOff>
                  </from>
                  <to>
                    <xdr:col>2</xdr:col>
                    <xdr:colOff>828675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7" name="Check Box 89">
              <controlPr defaultSize="0" autoFill="0" autoLine="0" autoPict="0">
                <anchor moveWithCells="1">
                  <from>
                    <xdr:col>1</xdr:col>
                    <xdr:colOff>57150</xdr:colOff>
                    <xdr:row>7</xdr:row>
                    <xdr:rowOff>28575</xdr:rowOff>
                  </from>
                  <to>
                    <xdr:col>2</xdr:col>
                    <xdr:colOff>828675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8" name="Check Box 91">
              <controlPr defaultSize="0" autoFill="0" autoLine="0" autoPict="0">
                <anchor moveWithCells="1">
                  <from>
                    <xdr:col>1</xdr:col>
                    <xdr:colOff>57150</xdr:colOff>
                    <xdr:row>8</xdr:row>
                    <xdr:rowOff>28575</xdr:rowOff>
                  </from>
                  <to>
                    <xdr:col>2</xdr:col>
                    <xdr:colOff>828675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9" name="Check Box 93">
              <controlPr defaultSize="0" autoFill="0" autoLine="0" autoPict="0">
                <anchor moveWithCells="1">
                  <from>
                    <xdr:col>1</xdr:col>
                    <xdr:colOff>57150</xdr:colOff>
                    <xdr:row>9</xdr:row>
                    <xdr:rowOff>28575</xdr:rowOff>
                  </from>
                  <to>
                    <xdr:col>2</xdr:col>
                    <xdr:colOff>828675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0" name="Check Box 99">
              <controlPr defaultSize="0" autoFill="0" autoLine="0" autoPict="0">
                <anchor moveWithCells="1">
                  <from>
                    <xdr:col>1</xdr:col>
                    <xdr:colOff>57150</xdr:colOff>
                    <xdr:row>52</xdr:row>
                    <xdr:rowOff>28575</xdr:rowOff>
                  </from>
                  <to>
                    <xdr:col>2</xdr:col>
                    <xdr:colOff>828675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31" name="Check Box 100">
              <controlPr defaultSize="0" autoFill="0" autoLine="0" autoPict="0">
                <anchor moveWithCells="1">
                  <from>
                    <xdr:col>1</xdr:col>
                    <xdr:colOff>57150</xdr:colOff>
                    <xdr:row>29</xdr:row>
                    <xdr:rowOff>28575</xdr:rowOff>
                  </from>
                  <to>
                    <xdr:col>2</xdr:col>
                    <xdr:colOff>828675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32" name="Check Box 101">
              <controlPr defaultSize="0" autoFill="0" autoLine="0" autoPict="0">
                <anchor moveWithCells="1">
                  <from>
                    <xdr:col>1</xdr:col>
                    <xdr:colOff>57150</xdr:colOff>
                    <xdr:row>28</xdr:row>
                    <xdr:rowOff>28575</xdr:rowOff>
                  </from>
                  <to>
                    <xdr:col>2</xdr:col>
                    <xdr:colOff>828675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3" name="Check Box 102">
              <controlPr defaultSize="0" autoFill="0" autoLine="0" autoPict="0">
                <anchor moveWithCells="1">
                  <from>
                    <xdr:col>1</xdr:col>
                    <xdr:colOff>57150</xdr:colOff>
                    <xdr:row>36</xdr:row>
                    <xdr:rowOff>28575</xdr:rowOff>
                  </from>
                  <to>
                    <xdr:col>2</xdr:col>
                    <xdr:colOff>828675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34" name="Check Box 103">
              <controlPr defaultSize="0" autoFill="0" autoLine="0" autoPict="0">
                <anchor moveWithCells="1">
                  <from>
                    <xdr:col>1</xdr:col>
                    <xdr:colOff>57150</xdr:colOff>
                    <xdr:row>37</xdr:row>
                    <xdr:rowOff>28575</xdr:rowOff>
                  </from>
                  <to>
                    <xdr:col>2</xdr:col>
                    <xdr:colOff>828675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35" name="Check Box 104">
              <controlPr defaultSize="0" autoFill="0" autoLine="0" autoPict="0">
                <anchor moveWithCells="1">
                  <from>
                    <xdr:col>1</xdr:col>
                    <xdr:colOff>57150</xdr:colOff>
                    <xdr:row>38</xdr:row>
                    <xdr:rowOff>28575</xdr:rowOff>
                  </from>
                  <to>
                    <xdr:col>2</xdr:col>
                    <xdr:colOff>828675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36" name="Check Box 105">
              <controlPr defaultSize="0" autoFill="0" autoLine="0" autoPict="0">
                <anchor moveWithCells="1">
                  <from>
                    <xdr:col>1</xdr:col>
                    <xdr:colOff>57150</xdr:colOff>
                    <xdr:row>39</xdr:row>
                    <xdr:rowOff>28575</xdr:rowOff>
                  </from>
                  <to>
                    <xdr:col>2</xdr:col>
                    <xdr:colOff>828675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37" name="Check Box 106">
              <controlPr defaultSize="0" autoFill="0" autoLine="0" autoPict="0">
                <anchor moveWithCells="1">
                  <from>
                    <xdr:col>1</xdr:col>
                    <xdr:colOff>57150</xdr:colOff>
                    <xdr:row>40</xdr:row>
                    <xdr:rowOff>28575</xdr:rowOff>
                  </from>
                  <to>
                    <xdr:col>2</xdr:col>
                    <xdr:colOff>828675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8" name="Check Box 107">
              <controlPr defaultSize="0" autoFill="0" autoLine="0" autoPict="0">
                <anchor moveWithCells="1">
                  <from>
                    <xdr:col>1</xdr:col>
                    <xdr:colOff>57150</xdr:colOff>
                    <xdr:row>41</xdr:row>
                    <xdr:rowOff>28575</xdr:rowOff>
                  </from>
                  <to>
                    <xdr:col>2</xdr:col>
                    <xdr:colOff>828675</xdr:colOff>
                    <xdr:row>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39" name="Check Box 108">
              <controlPr defaultSize="0" autoFill="0" autoLine="0" autoPict="0">
                <anchor moveWithCells="1">
                  <from>
                    <xdr:col>1</xdr:col>
                    <xdr:colOff>57150</xdr:colOff>
                    <xdr:row>43</xdr:row>
                    <xdr:rowOff>28575</xdr:rowOff>
                  </from>
                  <to>
                    <xdr:col>2</xdr:col>
                    <xdr:colOff>828675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40" name="Check Box 109">
              <controlPr defaultSize="0" autoFill="0" autoLine="0" autoPict="0">
                <anchor moveWithCells="1">
                  <from>
                    <xdr:col>1</xdr:col>
                    <xdr:colOff>57150</xdr:colOff>
                    <xdr:row>42</xdr:row>
                    <xdr:rowOff>28575</xdr:rowOff>
                  </from>
                  <to>
                    <xdr:col>2</xdr:col>
                    <xdr:colOff>828675</xdr:colOff>
                    <xdr:row>42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Miet-Rechner</vt:lpstr>
      <vt:lpstr>'Miet-Rechner'!Druckbereich</vt:lpstr>
    </vt:vector>
  </TitlesOfParts>
  <Company>Kreis Warendorf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Schönfeldt, Thorsten</dc:creator>
  <cp:lastModifiedBy>Scheimann, Richard</cp:lastModifiedBy>
  <cp:lastPrinted>2020-05-12T08:39:47Z</cp:lastPrinted>
  <dcterms:created xsi:type="dcterms:W3CDTF">2015-11-12T10:30:52Z</dcterms:created>
  <dcterms:modified xsi:type="dcterms:W3CDTF">2020-05-12T09:59:16Z</dcterms:modified>
</cp:coreProperties>
</file>