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7F" lockStructure="1"/>
  <bookViews>
    <workbookView xWindow="120" yWindow="120" windowWidth="16515" windowHeight="7230"/>
  </bookViews>
  <sheets>
    <sheet name="Miet-Rechner" sheetId="18" r:id="rId1"/>
  </sheets>
  <definedNames>
    <definedName name="_xlnm.Print_Area" localSheetId="0">'Miet-Rechner'!$A$1:$H$56</definedName>
  </definedNames>
  <calcPr calcId="145621"/>
</workbook>
</file>

<file path=xl/calcChain.xml><?xml version="1.0" encoding="utf-8"?>
<calcChain xmlns="http://schemas.openxmlformats.org/spreadsheetml/2006/main">
  <c r="H30" i="18" l="1"/>
  <c r="H41" i="18"/>
  <c r="H11" i="18"/>
  <c r="H10" i="18"/>
  <c r="H9" i="18"/>
  <c r="H8" i="18"/>
  <c r="H7" i="18"/>
  <c r="H43" i="18"/>
  <c r="H42" i="18"/>
  <c r="H39" i="18"/>
  <c r="H36" i="18"/>
  <c r="H33" i="18"/>
  <c r="H32" i="18"/>
  <c r="H27" i="18"/>
  <c r="H26" i="18"/>
  <c r="H25" i="18"/>
  <c r="H24" i="18"/>
  <c r="H23" i="18"/>
  <c r="H22" i="18"/>
  <c r="H21" i="18"/>
  <c r="H20" i="18"/>
  <c r="H18" i="18"/>
  <c r="H17" i="18"/>
  <c r="H16" i="18"/>
  <c r="H15" i="18"/>
  <c r="H14" i="18"/>
  <c r="I23" i="18" l="1"/>
  <c r="I24" i="18"/>
  <c r="I25" i="18"/>
  <c r="I26" i="18"/>
  <c r="I27" i="18"/>
  <c r="J25" i="18" l="1"/>
  <c r="C28" i="18"/>
  <c r="B61" i="18"/>
  <c r="I61" i="18" s="1"/>
  <c r="J23" i="18"/>
  <c r="J27" i="18"/>
  <c r="J26" i="18"/>
  <c r="J24" i="18"/>
  <c r="I40" i="18"/>
  <c r="I41" i="18"/>
  <c r="I42" i="18"/>
  <c r="I43" i="18"/>
  <c r="I39" i="18"/>
  <c r="I36" i="18"/>
  <c r="C37" i="18" s="1"/>
  <c r="I35" i="18"/>
  <c r="I8" i="18"/>
  <c r="I9" i="18"/>
  <c r="I10" i="18"/>
  <c r="I11" i="18"/>
  <c r="I7" i="18"/>
  <c r="C44" i="18" l="1"/>
  <c r="C12" i="18"/>
  <c r="J7" i="18"/>
  <c r="J39" i="18"/>
  <c r="J10" i="18"/>
  <c r="J8" i="18"/>
  <c r="J11" i="18"/>
  <c r="J9" i="18"/>
  <c r="J35" i="18"/>
  <c r="J36" i="18"/>
  <c r="J42" i="18"/>
  <c r="J40" i="18"/>
  <c r="J43" i="18"/>
  <c r="J41" i="18"/>
  <c r="B59" i="18"/>
  <c r="I59" i="18" s="1"/>
  <c r="B58" i="18"/>
  <c r="I58" i="18" s="1"/>
  <c r="B60" i="18"/>
  <c r="I60" i="18" s="1"/>
  <c r="H54" i="18"/>
  <c r="H40" i="18" l="1"/>
  <c r="H35" i="18"/>
  <c r="H19" i="18"/>
  <c r="H29" i="18"/>
  <c r="H31" i="18"/>
  <c r="H34" i="18"/>
  <c r="H38" i="18"/>
  <c r="H45" i="18" l="1"/>
  <c r="H56" i="18" s="1"/>
  <c r="H46" i="18" l="1"/>
  <c r="H48" i="18" s="1"/>
  <c r="H47" i="18" l="1"/>
</calcChain>
</file>

<file path=xl/sharedStrings.xml><?xml version="1.0" encoding="utf-8"?>
<sst xmlns="http://schemas.openxmlformats.org/spreadsheetml/2006/main" count="89" uniqueCount="87">
  <si>
    <t>bis 1959</t>
  </si>
  <si>
    <t>1960-1977</t>
  </si>
  <si>
    <t>1978-1995</t>
  </si>
  <si>
    <t>Aufzug</t>
  </si>
  <si>
    <t>Ausstattung</t>
  </si>
  <si>
    <t>Terrasse mit Garten/-anteil (gemeinschaftliche Nutzung)</t>
  </si>
  <si>
    <t>Terrasse ohne Garten</t>
  </si>
  <si>
    <t>elektrische Rollladen</t>
  </si>
  <si>
    <t>bezogen auf die Mehrheit (&gt;50%) der Fenster</t>
  </si>
  <si>
    <t>hochwertiges Parkett/Naturstein 
(vom Vermieter gestellt)</t>
  </si>
  <si>
    <t>innenliegendes Badezimmer</t>
  </si>
  <si>
    <t>bodengleiche Dusche</t>
  </si>
  <si>
    <t>Einzelöfen (Gas, Kohle, Öl, Holzpellets)</t>
  </si>
  <si>
    <t>Umfassende Modernisierung der Bäder</t>
  </si>
  <si>
    <t>mindestens Fliesen, Bad/Dusche</t>
  </si>
  <si>
    <t>Modernisierung der Innentüren</t>
  </si>
  <si>
    <t>mindestens 50%</t>
  </si>
  <si>
    <t>Kernsanierung</t>
  </si>
  <si>
    <t>Küchenmobiliar gestellt</t>
  </si>
  <si>
    <t>Abstellraum innerhalb der Wohnung</t>
  </si>
  <si>
    <t>ohne Fenster</t>
  </si>
  <si>
    <t>1996-2002</t>
  </si>
  <si>
    <t>Terrasse mit Garten/-anteil (alleinige Nutzung)</t>
  </si>
  <si>
    <t>Erneuerung der Bausubstanz</t>
  </si>
  <si>
    <t>Summe</t>
  </si>
  <si>
    <t>Balkon ab 10 m²</t>
  </si>
  <si>
    <t xml:space="preserve">hier zusätzlich zur Zentral- oder Etagenheizung vorhandener separater Ofen (z.B. Kamin) </t>
  </si>
  <si>
    <t>Begründete Zu-/Abschläge im Rahmen der Mietspanne</t>
  </si>
  <si>
    <t>durchschnittliche ortsübliche Vergleichsmiete</t>
  </si>
  <si>
    <t>Zuschlag für                                                                                                                                             +</t>
  </si>
  <si>
    <t>2003-2013</t>
  </si>
  <si>
    <t>einfache Lage</t>
  </si>
  <si>
    <t xml:space="preserve">Warendorf zentrumsnah                                                                        </t>
  </si>
  <si>
    <t xml:space="preserve">Warendorf  Zentrum               </t>
  </si>
  <si>
    <t xml:space="preserve">Warendorf Ortsrand     </t>
  </si>
  <si>
    <t xml:space="preserve">Ortsteil Freckenhorst           </t>
  </si>
  <si>
    <t xml:space="preserve">Ortsteile Einen-Müssingen, Hoetmar, Milte  </t>
  </si>
  <si>
    <t>in  € pro m²</t>
  </si>
  <si>
    <t xml:space="preserve">Summe aller Zu-/Abschläge </t>
  </si>
  <si>
    <t>durchschnittliche ortsübliche Vergleichsmiete x 0,12 =</t>
  </si>
  <si>
    <t>Berücksichtigung relevanter, mietpreisbeeinflussender Merkmale</t>
  </si>
  <si>
    <t>Die Summe aller Zu-/Abschläge darf den Wert der Mietspanne nicht über- bzw. unterschreiten!</t>
  </si>
  <si>
    <t>Drei-Scheiben-Isolierverglasung</t>
  </si>
  <si>
    <t>Modernisierungen, die innerhalb der letzten 10 Jahre an dem Gebäude durchgeführt worden sind.</t>
  </si>
  <si>
    <t>durchschnittliche ortsübliche Vergleichsmiete + Summe Zu-/Abschläge Mietspanne = ortsübliche Vergleichsmiete</t>
  </si>
  <si>
    <r>
      <t xml:space="preserve">Modernisierungen, </t>
    </r>
    <r>
      <rPr>
        <b/>
        <sz val="11"/>
        <color indexed="8"/>
        <rFont val="Arial"/>
        <family val="2"/>
      </rPr>
      <t>die innerhalb der letzten 10 Jahre an der Wohnung durchgeführt worden sind.</t>
    </r>
  </si>
  <si>
    <t>höherwertiges/-preisiges Parkett (Echtholzboden) oder Naturstein</t>
  </si>
  <si>
    <t xml:space="preserve">Abschlag für                                                                                                                                      </t>
  </si>
  <si>
    <t>Balkon oder Loggia (Grundfläche größer oder gleich 10 m²) ist vorhanden</t>
  </si>
  <si>
    <t>Mietspanne von +/- 12 %</t>
  </si>
  <si>
    <t>Balkon unter 10 m²</t>
  </si>
  <si>
    <t>Balkon oder Loggia (Grundfläche kleiner 10 m²) ist vorhanden</t>
  </si>
  <si>
    <t>Aufzug (Lift) zur Personenbeförderung vorhanden</t>
  </si>
  <si>
    <t>außerhalb der Küche mit einer Größe &gt; 0,5m²</t>
  </si>
  <si>
    <t>durchgehend homogener Bodenbelag, wodurch 
der Duschbereich fließend in den Raum übergeht</t>
  </si>
  <si>
    <t>Terrasse ohne Gartennutzung ist vorhanden</t>
  </si>
  <si>
    <t>Terrasse mit gemeinschaftlicher Nutzung 
eines Gartens oder Gartenteils ist vorhanden</t>
  </si>
  <si>
    <t>Terrasse mit alleiniger Nutzung
eines Gartens oder Gartenteils ist vorhanden</t>
  </si>
  <si>
    <t>Zu-/Abschläge</t>
  </si>
  <si>
    <t>m ²</t>
  </si>
  <si>
    <t>Wohnungsgröße</t>
  </si>
  <si>
    <t>Basismiete €/m²</t>
  </si>
  <si>
    <r>
      <rPr>
        <b/>
        <sz val="9"/>
        <color theme="1"/>
        <rFont val="Arial"/>
        <family val="2"/>
      </rPr>
      <t xml:space="preserve">normale Lage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</si>
  <si>
    <t>Küchenmobiliar vom Vermieter gestellt, ohne dass dieses gesondert in Rechnung gestellt wird (z.B. Einbauküche)</t>
  </si>
  <si>
    <t>+0,13 €</t>
  </si>
  <si>
    <t>+0,22 €</t>
  </si>
  <si>
    <t>unterer Wert der Spanne (- 12%)</t>
  </si>
  <si>
    <t>oberer Wert der Spanne (+12%)</t>
  </si>
  <si>
    <r>
      <t xml:space="preserve">Lagequalität - </t>
    </r>
    <r>
      <rPr>
        <b/>
        <sz val="8"/>
        <rFont val="Arial"/>
        <family val="2"/>
      </rPr>
      <t>nur eine Angabe erlaubt!</t>
    </r>
  </si>
  <si>
    <r>
      <t xml:space="preserve">Lagezone (siehe Karten 1-5) - </t>
    </r>
    <r>
      <rPr>
        <b/>
        <sz val="8"/>
        <color theme="1"/>
        <rFont val="Arial"/>
        <family val="2"/>
      </rPr>
      <t>nur eine Angabe erlaubt!</t>
    </r>
  </si>
  <si>
    <r>
      <t xml:space="preserve">Baujahresklasse (Bezugsfertigkeit) - </t>
    </r>
    <r>
      <rPr>
        <b/>
        <sz val="8"/>
        <color indexed="8"/>
        <rFont val="Arial"/>
        <family val="2"/>
      </rPr>
      <t>nur eine Angabe erlaubt!</t>
    </r>
  </si>
  <si>
    <t>+0,29€</t>
  </si>
  <si>
    <t>+0,17 €</t>
  </si>
  <si>
    <t>+0,71 €</t>
  </si>
  <si>
    <t>+0,44 €</t>
  </si>
  <si>
    <t>+0,19 €</t>
  </si>
  <si>
    <t>+0,58 €</t>
  </si>
  <si>
    <t>-0,17 €</t>
  </si>
  <si>
    <t>+0,23 €</t>
  </si>
  <si>
    <t>+0,26 €</t>
  </si>
  <si>
    <t>+ 0,49 €</t>
  </si>
  <si>
    <t>+0,37 €</t>
  </si>
  <si>
    <t>+0,48 €</t>
  </si>
  <si>
    <t>+0,59 €</t>
  </si>
  <si>
    <t>+0,35 €</t>
  </si>
  <si>
    <t>+0,29 €</t>
  </si>
  <si>
    <t>Mietpreisrechner nach den Vorgaben des Mietspiegels für die Stadt Warendorf von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</si>
</sst>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16"/>
      <color rgb="FFFF0000"/>
      <name val="Calibri"/>
      <family val="2"/>
      <scheme val="minor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2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5" fillId="0" borderId="0"/>
    <xf numFmtId="0" fontId="9" fillId="0" borderId="0"/>
    <xf numFmtId="0" fontId="3" fillId="0" borderId="0"/>
  </cellStyleXfs>
  <cellXfs count="152">
    <xf numFmtId="0" fontId="0" fillId="0" borderId="0" xfId="0"/>
    <xf numFmtId="0" fontId="0" fillId="0" borderId="0" xfId="0" applyProtection="1">
      <protection hidden="1"/>
    </xf>
    <xf numFmtId="8" fontId="0" fillId="0" borderId="0" xfId="0" applyNumberFormat="1" applyProtection="1">
      <protection hidden="1"/>
    </xf>
    <xf numFmtId="8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8" fontId="0" fillId="2" borderId="19" xfId="0" applyNumberFormat="1" applyFill="1" applyBorder="1" applyProtection="1">
      <protection hidden="1"/>
    </xf>
    <xf numFmtId="0" fontId="0" fillId="0" borderId="0" xfId="0" applyProtection="1">
      <protection locked="0" hidden="1"/>
    </xf>
    <xf numFmtId="8" fontId="0" fillId="2" borderId="18" xfId="0" applyNumberFormat="1" applyFill="1" applyBorder="1" applyProtection="1">
      <protection hidden="1"/>
    </xf>
    <xf numFmtId="8" fontId="0" fillId="2" borderId="20" xfId="0" applyNumberFormat="1" applyFill="1" applyBorder="1" applyProtection="1">
      <protection hidden="1"/>
    </xf>
    <xf numFmtId="8" fontId="0" fillId="2" borderId="10" xfId="0" applyNumberFormat="1" applyFill="1" applyBorder="1" applyProtection="1">
      <protection hidden="1"/>
    </xf>
    <xf numFmtId="0" fontId="12" fillId="4" borderId="0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protection hidden="1"/>
    </xf>
    <xf numFmtId="49" fontId="12" fillId="4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/>
    </xf>
    <xf numFmtId="0" fontId="8" fillId="4" borderId="10" xfId="4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19" fillId="4" borderId="14" xfId="0" applyFont="1" applyFill="1" applyBorder="1" applyProtection="1">
      <protection hidden="1"/>
    </xf>
    <xf numFmtId="8" fontId="0" fillId="2" borderId="23" xfId="0" applyNumberFormat="1" applyFill="1" applyBorder="1" applyProtection="1">
      <protection hidden="1"/>
    </xf>
    <xf numFmtId="8" fontId="11" fillId="2" borderId="24" xfId="0" applyNumberFormat="1" applyFont="1" applyFill="1" applyBorder="1" applyProtection="1">
      <protection hidden="1"/>
    </xf>
    <xf numFmtId="8" fontId="11" fillId="2" borderId="25" xfId="0" applyNumberFormat="1" applyFont="1" applyFill="1" applyBorder="1" applyProtection="1">
      <protection hidden="1"/>
    </xf>
    <xf numFmtId="8" fontId="0" fillId="2" borderId="25" xfId="0" applyNumberFormat="1" applyFill="1" applyBorder="1" applyProtection="1">
      <protection hidden="1"/>
    </xf>
    <xf numFmtId="0" fontId="10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12" fillId="6" borderId="0" xfId="0" applyFont="1" applyFill="1" applyBorder="1" applyAlignment="1" applyProtection="1">
      <alignment horizontal="left" vertical="top" wrapText="1"/>
      <protection hidden="1"/>
    </xf>
    <xf numFmtId="0" fontId="0" fillId="6" borderId="11" xfId="0" applyFill="1" applyBorder="1" applyAlignment="1" applyProtection="1">
      <protection hidden="1"/>
    </xf>
    <xf numFmtId="0" fontId="1" fillId="6" borderId="8" xfId="0" applyFont="1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0" fillId="6" borderId="16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0" fillId="6" borderId="2" xfId="0" applyFill="1" applyBorder="1" applyProtection="1">
      <protection hidden="1"/>
    </xf>
    <xf numFmtId="0" fontId="0" fillId="6" borderId="22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12" fillId="6" borderId="17" xfId="0" applyFont="1" applyFill="1" applyBorder="1" applyProtection="1">
      <protection hidden="1"/>
    </xf>
    <xf numFmtId="0" fontId="11" fillId="6" borderId="17" xfId="0" applyFont="1" applyFill="1" applyBorder="1" applyProtection="1">
      <protection hidden="1"/>
    </xf>
    <xf numFmtId="0" fontId="11" fillId="6" borderId="17" xfId="0" applyFont="1" applyFill="1" applyBorder="1" applyAlignment="1" applyProtection="1">
      <protection hidden="1"/>
    </xf>
    <xf numFmtId="0" fontId="12" fillId="6" borderId="5" xfId="0" applyFont="1" applyFill="1" applyBorder="1" applyProtection="1">
      <protection hidden="1"/>
    </xf>
    <xf numFmtId="0" fontId="1" fillId="6" borderId="0" xfId="0" applyFont="1" applyFill="1" applyBorder="1" applyProtection="1">
      <protection hidden="1"/>
    </xf>
    <xf numFmtId="0" fontId="11" fillId="6" borderId="0" xfId="0" applyFont="1" applyFill="1" applyBorder="1" applyProtection="1">
      <protection hidden="1"/>
    </xf>
    <xf numFmtId="0" fontId="12" fillId="6" borderId="8" xfId="0" applyFont="1" applyFill="1" applyBorder="1" applyProtection="1">
      <protection hidden="1"/>
    </xf>
    <xf numFmtId="0" fontId="11" fillId="6" borderId="8" xfId="0" applyFont="1" applyFill="1" applyBorder="1" applyProtection="1">
      <protection hidden="1"/>
    </xf>
    <xf numFmtId="0" fontId="12" fillId="6" borderId="15" xfId="0" applyFont="1" applyFill="1" applyBorder="1" applyProtection="1">
      <protection hidden="1"/>
    </xf>
    <xf numFmtId="0" fontId="12" fillId="6" borderId="5" xfId="0" applyFont="1" applyFill="1" applyBorder="1" applyAlignment="1" applyProtection="1">
      <protection hidden="1"/>
    </xf>
    <xf numFmtId="0" fontId="11" fillId="6" borderId="15" xfId="0" applyFont="1" applyFill="1" applyBorder="1" applyAlignment="1" applyProtection="1">
      <protection locked="0"/>
    </xf>
    <xf numFmtId="2" fontId="4" fillId="4" borderId="29" xfId="4" applyNumberFormat="1" applyFont="1" applyFill="1" applyBorder="1" applyAlignment="1" applyProtection="1">
      <alignment horizontal="left" vertical="center" wrapText="1"/>
      <protection hidden="1"/>
    </xf>
    <xf numFmtId="2" fontId="6" fillId="4" borderId="29" xfId="4" applyNumberFormat="1" applyFont="1" applyFill="1" applyBorder="1" applyAlignment="1" applyProtection="1">
      <alignment horizontal="left" vertical="center" wrapText="1"/>
      <protection hidden="1"/>
    </xf>
    <xf numFmtId="2" fontId="4" fillId="4" borderId="29" xfId="4" applyNumberFormat="1" applyFont="1" applyFill="1" applyBorder="1" applyAlignment="1" applyProtection="1">
      <alignment horizontal="left" vertical="center"/>
      <protection hidden="1"/>
    </xf>
    <xf numFmtId="8" fontId="0" fillId="4" borderId="25" xfId="0" applyNumberFormat="1" applyFill="1" applyBorder="1" applyProtection="1">
      <protection locked="0"/>
    </xf>
    <xf numFmtId="0" fontId="15" fillId="6" borderId="16" xfId="0" applyFont="1" applyFill="1" applyBorder="1" applyAlignment="1" applyProtection="1">
      <protection hidden="1"/>
    </xf>
    <xf numFmtId="0" fontId="0" fillId="0" borderId="10" xfId="0" applyFont="1" applyFill="1" applyBorder="1" applyAlignment="1" applyProtection="1">
      <alignment horizontal="left"/>
      <protection locked="0"/>
    </xf>
    <xf numFmtId="0" fontId="11" fillId="6" borderId="10" xfId="0" applyFont="1" applyFill="1" applyBorder="1" applyProtection="1">
      <protection hidden="1"/>
    </xf>
    <xf numFmtId="0" fontId="21" fillId="0" borderId="0" xfId="0" applyFont="1" applyProtection="1"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19" fillId="4" borderId="14" xfId="0" applyFont="1" applyFill="1" applyBorder="1" applyAlignment="1" applyProtection="1">
      <alignment vertical="center"/>
      <protection hidden="1"/>
    </xf>
    <xf numFmtId="0" fontId="8" fillId="6" borderId="5" xfId="4" applyFont="1" applyFill="1" applyBorder="1" applyAlignment="1" applyProtection="1">
      <alignment horizontal="left" vertical="top" wrapText="1"/>
      <protection hidden="1"/>
    </xf>
    <xf numFmtId="0" fontId="12" fillId="6" borderId="5" xfId="0" applyFont="1" applyFill="1" applyBorder="1" applyAlignment="1" applyProtection="1">
      <alignment horizontal="left" vertical="top" wrapText="1"/>
      <protection hidden="1"/>
    </xf>
    <xf numFmtId="0" fontId="0" fillId="6" borderId="5" xfId="0" applyFill="1" applyBorder="1" applyAlignment="1" applyProtection="1">
      <protection hidden="1"/>
    </xf>
    <xf numFmtId="0" fontId="0" fillId="6" borderId="6" xfId="0" applyFill="1" applyBorder="1" applyAlignment="1" applyProtection="1">
      <protection hidden="1"/>
    </xf>
    <xf numFmtId="0" fontId="13" fillId="6" borderId="17" xfId="0" applyFont="1" applyFill="1" applyBorder="1" applyAlignment="1" applyProtection="1">
      <alignment vertical="center"/>
      <protection hidden="1"/>
    </xf>
    <xf numFmtId="0" fontId="13" fillId="6" borderId="15" xfId="0" applyFont="1" applyFill="1" applyBorder="1" applyAlignment="1" applyProtection="1">
      <alignment vertical="center"/>
      <protection hidden="1"/>
    </xf>
    <xf numFmtId="0" fontId="12" fillId="6" borderId="17" xfId="0" applyFont="1" applyFill="1" applyBorder="1" applyAlignment="1" applyProtection="1">
      <alignment vertical="center"/>
      <protection hidden="1"/>
    </xf>
    <xf numFmtId="0" fontId="12" fillId="6" borderId="15" xfId="0" applyFont="1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4" borderId="0" xfId="0" applyFill="1" applyBorder="1" applyProtection="1">
      <protection hidden="1"/>
    </xf>
    <xf numFmtId="0" fontId="1" fillId="4" borderId="32" xfId="0" applyFont="1" applyFill="1" applyBorder="1" applyProtection="1">
      <protection hidden="1"/>
    </xf>
    <xf numFmtId="0" fontId="0" fillId="4" borderId="32" xfId="0" applyFill="1" applyBorder="1" applyProtection="1">
      <protection hidden="1"/>
    </xf>
    <xf numFmtId="8" fontId="0" fillId="4" borderId="0" xfId="0" applyNumberFormat="1" applyFill="1" applyBorder="1" applyProtection="1">
      <protection hidden="1"/>
    </xf>
    <xf numFmtId="0" fontId="0" fillId="6" borderId="31" xfId="0" applyFill="1" applyBorder="1" applyProtection="1">
      <protection hidden="1"/>
    </xf>
    <xf numFmtId="0" fontId="0" fillId="4" borderId="26" xfId="0" applyFill="1" applyBorder="1" applyProtection="1">
      <protection hidden="1"/>
    </xf>
    <xf numFmtId="0" fontId="0" fillId="6" borderId="33" xfId="0" applyFill="1" applyBorder="1" applyProtection="1">
      <protection hidden="1"/>
    </xf>
    <xf numFmtId="0" fontId="0" fillId="4" borderId="28" xfId="0" applyFill="1" applyBorder="1" applyProtection="1">
      <protection hidden="1"/>
    </xf>
    <xf numFmtId="0" fontId="0" fillId="6" borderId="34" xfId="0" applyFill="1" applyBorder="1" applyProtection="1">
      <protection hidden="1"/>
    </xf>
    <xf numFmtId="0" fontId="1" fillId="4" borderId="35" xfId="0" applyFont="1" applyFill="1" applyBorder="1" applyProtection="1">
      <protection hidden="1"/>
    </xf>
    <xf numFmtId="0" fontId="0" fillId="4" borderId="35" xfId="0" applyFill="1" applyBorder="1" applyProtection="1">
      <protection hidden="1"/>
    </xf>
    <xf numFmtId="0" fontId="0" fillId="4" borderId="27" xfId="0" applyFill="1" applyBorder="1" applyProtection="1">
      <protection hidden="1"/>
    </xf>
    <xf numFmtId="0" fontId="18" fillId="4" borderId="0" xfId="4" applyFont="1" applyFill="1" applyBorder="1" applyAlignment="1" applyProtection="1">
      <alignment horizontal="left" vertical="top" wrapText="1"/>
      <protection hidden="1"/>
    </xf>
    <xf numFmtId="2" fontId="4" fillId="4" borderId="0" xfId="4" applyNumberFormat="1" applyFont="1" applyFill="1" applyBorder="1" applyAlignment="1" applyProtection="1">
      <alignment horizontal="left" vertical="center" wrapText="1"/>
      <protection hidden="1"/>
    </xf>
    <xf numFmtId="0" fontId="0" fillId="6" borderId="36" xfId="0" applyFill="1" applyBorder="1" applyProtection="1">
      <protection hidden="1"/>
    </xf>
    <xf numFmtId="2" fontId="4" fillId="4" borderId="38" xfId="4" applyNumberFormat="1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left" vertical="center"/>
      <protection hidden="1"/>
    </xf>
    <xf numFmtId="8" fontId="6" fillId="4" borderId="0" xfId="0" applyNumberFormat="1" applyFont="1" applyFill="1" applyBorder="1" applyAlignment="1"/>
    <xf numFmtId="0" fontId="1" fillId="4" borderId="32" xfId="0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0" fontId="27" fillId="4" borderId="0" xfId="0" applyFont="1" applyFill="1" applyBorder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vertical="center"/>
      <protection hidden="1"/>
    </xf>
    <xf numFmtId="8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 applyProtection="1">
      <alignment vertical="center"/>
      <protection hidden="1"/>
    </xf>
    <xf numFmtId="8" fontId="7" fillId="2" borderId="10" xfId="0" applyNumberFormat="1" applyFont="1" applyFill="1" applyBorder="1" applyProtection="1">
      <protection hidden="1"/>
    </xf>
    <xf numFmtId="0" fontId="14" fillId="4" borderId="30" xfId="0" applyFont="1" applyFill="1" applyBorder="1" applyAlignment="1" applyProtection="1">
      <alignment horizontal="left" vertical="center"/>
      <protection hidden="1"/>
    </xf>
    <xf numFmtId="0" fontId="6" fillId="4" borderId="40" xfId="0" applyFont="1" applyFill="1" applyBorder="1" applyAlignment="1" applyProtection="1">
      <alignment vertical="center" wrapText="1"/>
      <protection hidden="1"/>
    </xf>
    <xf numFmtId="0" fontId="6" fillId="4" borderId="39" xfId="0" applyFont="1" applyFill="1" applyBorder="1" applyAlignment="1" applyProtection="1">
      <alignment horizontal="left" vertical="center" wrapText="1"/>
      <protection hidden="1"/>
    </xf>
    <xf numFmtId="0" fontId="6" fillId="4" borderId="41" xfId="0" applyFont="1" applyFill="1" applyBorder="1" applyAlignment="1" applyProtection="1">
      <alignment vertical="center" wrapText="1"/>
      <protection hidden="1"/>
    </xf>
    <xf numFmtId="0" fontId="11" fillId="6" borderId="15" xfId="0" applyFont="1" applyFill="1" applyBorder="1" applyAlignment="1" applyProtection="1">
      <protection hidden="1"/>
    </xf>
    <xf numFmtId="0" fontId="11" fillId="4" borderId="17" xfId="0" applyFont="1" applyFill="1" applyBorder="1" applyAlignment="1" applyProtection="1">
      <protection locked="0"/>
    </xf>
    <xf numFmtId="49" fontId="6" fillId="0" borderId="32" xfId="1" applyNumberFormat="1" applyFont="1" applyFill="1" applyBorder="1" applyAlignment="1">
      <alignment horizontal="right" vertical="center"/>
    </xf>
    <xf numFmtId="49" fontId="6" fillId="0" borderId="14" xfId="1" applyNumberFormat="1" applyFont="1" applyFill="1" applyBorder="1" applyAlignment="1">
      <alignment horizontal="right" vertical="center"/>
    </xf>
    <xf numFmtId="49" fontId="6" fillId="0" borderId="14" xfId="1" quotePrefix="1" applyNumberFormat="1" applyFont="1" applyFill="1" applyBorder="1" applyAlignment="1">
      <alignment horizontal="right" vertical="center"/>
    </xf>
    <xf numFmtId="2" fontId="6" fillId="0" borderId="14" xfId="1" quotePrefix="1" applyNumberFormat="1" applyFont="1" applyFill="1" applyBorder="1" applyAlignment="1">
      <alignment horizontal="right" vertical="center"/>
    </xf>
    <xf numFmtId="4" fontId="6" fillId="0" borderId="14" xfId="1" quotePrefix="1" applyNumberFormat="1" applyFont="1" applyFill="1" applyBorder="1" applyAlignment="1">
      <alignment horizontal="right" vertical="center"/>
    </xf>
    <xf numFmtId="49" fontId="20" fillId="0" borderId="14" xfId="4" applyNumberFormat="1" applyFont="1" applyFill="1" applyBorder="1" applyAlignment="1">
      <alignment horizontal="right" vertical="center"/>
    </xf>
    <xf numFmtId="49" fontId="6" fillId="0" borderId="35" xfId="1" applyNumberFormat="1" applyFont="1" applyFill="1" applyBorder="1" applyAlignment="1">
      <alignment horizontal="right" vertical="center"/>
    </xf>
    <xf numFmtId="49" fontId="6" fillId="4" borderId="0" xfId="1" applyNumberFormat="1" applyFont="1" applyFill="1" applyBorder="1" applyAlignment="1">
      <alignment horizontal="right" vertical="center"/>
    </xf>
    <xf numFmtId="49" fontId="6" fillId="0" borderId="8" xfId="1" applyNumberFormat="1" applyFont="1" applyFill="1" applyBorder="1" applyAlignment="1">
      <alignment horizontal="right" vertical="center"/>
    </xf>
    <xf numFmtId="2" fontId="12" fillId="6" borderId="17" xfId="0" applyNumberFormat="1" applyFont="1" applyFill="1" applyBorder="1" applyProtection="1">
      <protection hidden="1"/>
    </xf>
    <xf numFmtId="0" fontId="6" fillId="0" borderId="42" xfId="0" applyFont="1" applyFill="1" applyBorder="1" applyAlignment="1"/>
    <xf numFmtId="8" fontId="6" fillId="0" borderId="43" xfId="0" applyNumberFormat="1" applyFont="1" applyFill="1" applyBorder="1" applyAlignment="1"/>
    <xf numFmtId="49" fontId="6" fillId="0" borderId="42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8" fontId="6" fillId="0" borderId="21" xfId="0" applyNumberFormat="1" applyFont="1" applyFill="1" applyBorder="1" applyAlignment="1">
      <alignment horizontal="right"/>
    </xf>
    <xf numFmtId="8" fontId="6" fillId="0" borderId="43" xfId="0" applyNumberFormat="1" applyFont="1" applyFill="1" applyBorder="1" applyAlignment="1">
      <alignment horizontal="right"/>
    </xf>
    <xf numFmtId="8" fontId="0" fillId="4" borderId="24" xfId="0" applyNumberFormat="1" applyFill="1" applyBorder="1" applyProtection="1">
      <protection hidden="1"/>
    </xf>
    <xf numFmtId="8" fontId="0" fillId="0" borderId="24" xfId="0" applyNumberFormat="1" applyFill="1" applyBorder="1" applyProtection="1">
      <protection hidden="1"/>
    </xf>
    <xf numFmtId="0" fontId="11" fillId="4" borderId="24" xfId="0" applyFont="1" applyFill="1" applyBorder="1" applyProtection="1">
      <protection hidden="1"/>
    </xf>
    <xf numFmtId="0" fontId="11" fillId="0" borderId="24" xfId="0" applyFont="1" applyFill="1" applyBorder="1" applyProtection="1">
      <protection hidden="1"/>
    </xf>
    <xf numFmtId="8" fontId="10" fillId="4" borderId="10" xfId="0" applyNumberFormat="1" applyFont="1" applyFill="1" applyBorder="1" applyAlignment="1" applyProtection="1">
      <alignment horizontal="center"/>
      <protection hidden="1"/>
    </xf>
    <xf numFmtId="0" fontId="16" fillId="6" borderId="8" xfId="0" applyFont="1" applyFill="1" applyBorder="1" applyAlignment="1" applyProtection="1">
      <alignment horizontal="center"/>
      <protection hidden="1"/>
    </xf>
    <xf numFmtId="0" fontId="17" fillId="6" borderId="8" xfId="0" applyFont="1" applyFill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14" fillId="6" borderId="17" xfId="0" applyFont="1" applyFill="1" applyBorder="1" applyAlignment="1" applyProtection="1">
      <alignment horizontal="left" vertical="center"/>
      <protection hidden="1"/>
    </xf>
    <xf numFmtId="0" fontId="11" fillId="6" borderId="5" xfId="0" applyFont="1" applyFill="1" applyBorder="1" applyAlignment="1" applyProtection="1">
      <alignment horizontal="right"/>
      <protection hidden="1"/>
    </xf>
    <xf numFmtId="0" fontId="0" fillId="6" borderId="5" xfId="0" applyFill="1" applyBorder="1" applyAlignment="1" applyProtection="1">
      <alignment horizontal="right"/>
      <protection hidden="1"/>
    </xf>
    <xf numFmtId="49" fontId="12" fillId="6" borderId="0" xfId="0" applyNumberFormat="1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protection hidden="1"/>
    </xf>
    <xf numFmtId="0" fontId="12" fillId="6" borderId="8" xfId="0" applyFont="1" applyFill="1" applyBorder="1" applyAlignment="1" applyProtection="1">
      <alignment horizontal="right"/>
      <protection hidden="1"/>
    </xf>
    <xf numFmtId="0" fontId="0" fillId="6" borderId="8" xfId="0" applyFill="1" applyBorder="1" applyAlignment="1" applyProtection="1">
      <alignment horizontal="right"/>
      <protection hidden="1"/>
    </xf>
    <xf numFmtId="0" fontId="12" fillId="6" borderId="5" xfId="0" applyFont="1" applyFill="1" applyBorder="1" applyAlignment="1" applyProtection="1">
      <protection hidden="1"/>
    </xf>
    <xf numFmtId="0" fontId="0" fillId="6" borderId="5" xfId="0" applyFill="1" applyBorder="1" applyAlignment="1" applyProtection="1">
      <protection hidden="1"/>
    </xf>
    <xf numFmtId="0" fontId="15" fillId="6" borderId="0" xfId="0" applyFont="1" applyFill="1" applyBorder="1" applyAlignment="1" applyProtection="1">
      <alignment horizontal="right"/>
      <protection hidden="1"/>
    </xf>
    <xf numFmtId="0" fontId="14" fillId="6" borderId="0" xfId="0" applyFont="1" applyFill="1" applyBorder="1" applyAlignment="1" applyProtection="1">
      <alignment horizontal="right"/>
      <protection hidden="1"/>
    </xf>
    <xf numFmtId="0" fontId="19" fillId="4" borderId="14" xfId="0" applyFont="1" applyFill="1" applyBorder="1" applyAlignment="1" applyProtection="1">
      <alignment vertical="center"/>
      <protection hidden="1"/>
    </xf>
    <xf numFmtId="0" fontId="19" fillId="4" borderId="35" xfId="0" applyFont="1" applyFill="1" applyBorder="1" applyAlignment="1" applyProtection="1">
      <alignment vertical="center"/>
      <protection hidden="1"/>
    </xf>
    <xf numFmtId="0" fontId="8" fillId="6" borderId="17" xfId="4" applyFont="1" applyFill="1" applyBorder="1" applyAlignment="1" applyProtection="1">
      <alignment horizontal="left" vertical="center" wrapText="1"/>
      <protection hidden="1"/>
    </xf>
    <xf numFmtId="0" fontId="12" fillId="6" borderId="17" xfId="0" applyFont="1" applyFill="1" applyBorder="1" applyAlignment="1" applyProtection="1">
      <alignment horizontal="left" vertical="center" wrapText="1"/>
      <protection hidden="1"/>
    </xf>
    <xf numFmtId="0" fontId="0" fillId="6" borderId="17" xfId="0" applyFill="1" applyBorder="1" applyAlignment="1" applyProtection="1">
      <alignment vertical="center"/>
      <protection hidden="1"/>
    </xf>
    <xf numFmtId="0" fontId="0" fillId="6" borderId="15" xfId="0" applyFill="1" applyBorder="1" applyAlignment="1" applyProtection="1">
      <alignment vertical="center"/>
      <protection hidden="1"/>
    </xf>
    <xf numFmtId="0" fontId="18" fillId="4" borderId="1" xfId="4" applyFont="1" applyFill="1" applyBorder="1" applyAlignment="1" applyProtection="1">
      <alignment horizontal="left" vertical="center" wrapText="1"/>
      <protection hidden="1"/>
    </xf>
    <xf numFmtId="0" fontId="18" fillId="4" borderId="35" xfId="2" applyFont="1" applyFill="1" applyBorder="1" applyAlignment="1" applyProtection="1">
      <alignment horizontal="left" vertical="center"/>
      <protection hidden="1"/>
    </xf>
    <xf numFmtId="0" fontId="15" fillId="4" borderId="32" xfId="0" applyFont="1" applyFill="1" applyBorder="1" applyAlignment="1" applyProtection="1">
      <alignment vertical="center"/>
      <protection hidden="1"/>
    </xf>
    <xf numFmtId="0" fontId="18" fillId="4" borderId="14" xfId="4" applyFont="1" applyFill="1" applyBorder="1" applyAlignment="1" applyProtection="1">
      <alignment horizontal="left" vertical="center" wrapText="1"/>
      <protection hidden="1"/>
    </xf>
    <xf numFmtId="0" fontId="18" fillId="4" borderId="14" xfId="4" applyFont="1" applyFill="1" applyBorder="1" applyAlignment="1" applyProtection="1">
      <alignment horizontal="left" vertical="top" wrapText="1"/>
      <protection hidden="1"/>
    </xf>
    <xf numFmtId="0" fontId="18" fillId="4" borderId="35" xfId="4" applyFont="1" applyFill="1" applyBorder="1" applyAlignment="1" applyProtection="1">
      <alignment horizontal="left" vertical="top" wrapText="1"/>
      <protection hidden="1"/>
    </xf>
    <xf numFmtId="0" fontId="18" fillId="4" borderId="37" xfId="4" applyFont="1" applyFill="1" applyBorder="1" applyAlignment="1" applyProtection="1">
      <alignment horizontal="left" vertical="top" wrapText="1"/>
      <protection hidden="1"/>
    </xf>
    <xf numFmtId="0" fontId="18" fillId="4" borderId="0" xfId="4" applyFont="1" applyFill="1" applyBorder="1" applyAlignment="1" applyProtection="1">
      <alignment horizontal="left" vertical="center" wrapText="1"/>
      <protection hidden="1"/>
    </xf>
    <xf numFmtId="0" fontId="18" fillId="4" borderId="3" xfId="4" applyFont="1" applyFill="1" applyBorder="1" applyAlignment="1" applyProtection="1">
      <alignment horizontal="left" vertical="center" wrapText="1"/>
      <protection hidden="1"/>
    </xf>
    <xf numFmtId="0" fontId="18" fillId="4" borderId="32" xfId="4" applyFont="1" applyFill="1" applyBorder="1" applyAlignment="1" applyProtection="1">
      <alignment horizontal="left" vertical="center" wrapText="1"/>
      <protection locked="0" hidden="1"/>
    </xf>
  </cellXfs>
  <cellStyles count="5">
    <cellStyle name="Gut" xfId="1" builtinId="26"/>
    <cellStyle name="Standard" xfId="0" builtinId="0"/>
    <cellStyle name="Standard 2" xfId="3"/>
    <cellStyle name="Standard_Wf_neu_1" xfId="2"/>
    <cellStyle name="Standard_Wf_neu_1 2" xfId="4"/>
  </cellStyles>
  <dxfs count="0"/>
  <tableStyles count="0" defaultTableStyle="TableStyleMedium2" defaultPivotStyle="PivotStyleLight16"/>
  <colors>
    <mruColors>
      <color rgb="FFCCFFFF"/>
      <color rgb="FF00FFFF"/>
      <color rgb="FF00CCFF"/>
      <color rgb="FFFFC980"/>
      <color rgb="FFEA8A7F"/>
      <color rgb="FF7F99B3"/>
      <color rgb="FFCBE9F6"/>
      <color rgb="FFFAEACB"/>
      <color rgb="FFFAE9F6"/>
      <color rgb="FFF4C9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10.xml><?xml version="1.0" encoding="utf-8"?>
<formControlPr xmlns="http://schemas.microsoft.com/office/spreadsheetml/2009/9/main" objectType="CheckBox" fmlaLink="$A$22" lockText="1" noThreeD="1"/>
</file>

<file path=xl/ctrlProps/ctrlProp11.xml><?xml version="1.0" encoding="utf-8"?>
<formControlPr xmlns="http://schemas.microsoft.com/office/spreadsheetml/2009/9/main" objectType="CheckBox" fmlaLink="$A$23" lockText="1" noThreeD="1"/>
</file>

<file path=xl/ctrlProps/ctrlProp12.xml><?xml version="1.0" encoding="utf-8"?>
<formControlPr xmlns="http://schemas.microsoft.com/office/spreadsheetml/2009/9/main" objectType="CheckBox" fmlaLink="$A$24" lockText="1" noThreeD="1"/>
</file>

<file path=xl/ctrlProps/ctrlProp13.xml><?xml version="1.0" encoding="utf-8"?>
<formControlPr xmlns="http://schemas.microsoft.com/office/spreadsheetml/2009/9/main" objectType="CheckBox" fmlaLink="$A$25" lockText="1" noThreeD="1"/>
</file>

<file path=xl/ctrlProps/ctrlProp14.xml><?xml version="1.0" encoding="utf-8"?>
<formControlPr xmlns="http://schemas.microsoft.com/office/spreadsheetml/2009/9/main" objectType="CheckBox" fmlaLink="$A$26" lockText="1" noThreeD="1"/>
</file>

<file path=xl/ctrlProps/ctrlProp15.xml><?xml version="1.0" encoding="utf-8"?>
<formControlPr xmlns="http://schemas.microsoft.com/office/spreadsheetml/2009/9/main" objectType="CheckBox" checked="Checked" fmlaLink="$A$27" lockText="1" noThreeD="1"/>
</file>

<file path=xl/ctrlProps/ctrlProp16.xml><?xml version="1.0" encoding="utf-8"?>
<formControlPr xmlns="http://schemas.microsoft.com/office/spreadsheetml/2009/9/main" objectType="CheckBox" checked="Checked" fmlaLink="$A$32" lockText="1" noThreeD="1"/>
</file>

<file path=xl/ctrlProps/ctrlProp17.xml><?xml version="1.0" encoding="utf-8"?>
<formControlPr xmlns="http://schemas.microsoft.com/office/spreadsheetml/2009/9/main" objectType="CheckBox" fmlaLink="$A$33" lockText="1" noThreeD="1"/>
</file>

<file path=xl/ctrlProps/ctrlProp18.xml><?xml version="1.0" encoding="utf-8"?>
<formControlPr xmlns="http://schemas.microsoft.com/office/spreadsheetml/2009/9/main" objectType="CheckBox" checked="Checked" fmlaLink="$A$35" lockText="1" noThreeD="1"/>
</file>

<file path=xl/ctrlProps/ctrlProp19.xml><?xml version="1.0" encoding="utf-8"?>
<formControlPr xmlns="http://schemas.microsoft.com/office/spreadsheetml/2009/9/main" objectType="CheckBox" fmlaLink="$A$36" lockText="1" noThreeD="1"/>
</file>

<file path=xl/ctrlProps/ctrlProp2.xml><?xml version="1.0" encoding="utf-8"?>
<formControlPr xmlns="http://schemas.microsoft.com/office/spreadsheetml/2009/9/main" objectType="CheckBox" fmlaLink="$A$11" lockText="1" noThreeD="1"/>
</file>

<file path=xl/ctrlProps/ctrlProp20.xml><?xml version="1.0" encoding="utf-8"?>
<formControlPr xmlns="http://schemas.microsoft.com/office/spreadsheetml/2009/9/main" objectType="CheckBox" fmlaLink="$A$39" lockText="1" noThreeD="1"/>
</file>

<file path=xl/ctrlProps/ctrlProp21.xml><?xml version="1.0" encoding="utf-8"?>
<formControlPr xmlns="http://schemas.microsoft.com/office/spreadsheetml/2009/9/main" objectType="CheckBox" fmlaLink="$A$40" lockText="1" noThreeD="1"/>
</file>

<file path=xl/ctrlProps/ctrlProp22.xml><?xml version="1.0" encoding="utf-8"?>
<formControlPr xmlns="http://schemas.microsoft.com/office/spreadsheetml/2009/9/main" objectType="CheckBox" fmlaLink="$A$41" lockText="1" noThreeD="1"/>
</file>

<file path=xl/ctrlProps/ctrlProp23.xml><?xml version="1.0" encoding="utf-8"?>
<formControlPr xmlns="http://schemas.microsoft.com/office/spreadsheetml/2009/9/main" objectType="CheckBox" checked="Checked" fmlaLink="$A$42" lockText="1" noThreeD="1"/>
</file>

<file path=xl/ctrlProps/ctrlProp24.xml><?xml version="1.0" encoding="utf-8"?>
<formControlPr xmlns="http://schemas.microsoft.com/office/spreadsheetml/2009/9/main" objectType="CheckBox" fmlaLink="$A$43" lockText="1" noThreeD="1"/>
</file>

<file path=xl/ctrlProps/ctrlProp25.xml><?xml version="1.0" encoding="utf-8"?>
<formControlPr xmlns="http://schemas.microsoft.com/office/spreadsheetml/2009/9/main" objectType="CheckBox" checked="Checked" fmlaLink="$A$30" lockText="1" noThreeD="1"/>
</file>

<file path=xl/ctrlProps/ctrlProp26.xml><?xml version="1.0" encoding="utf-8"?>
<formControlPr xmlns="http://schemas.microsoft.com/office/spreadsheetml/2009/9/main" objectType="CheckBox" fmlaLink="$A$7" noThreeD="1"/>
</file>

<file path=xl/ctrlProps/ctrlProp27.xml><?xml version="1.0" encoding="utf-8"?>
<formControlPr xmlns="http://schemas.microsoft.com/office/spreadsheetml/2009/9/main" objectType="CheckBox" checked="Checked" fmlaLink="$A$8" lockText="1" noThreeD="1"/>
</file>

<file path=xl/ctrlProps/ctrlProp28.xml><?xml version="1.0" encoding="utf-8"?>
<formControlPr xmlns="http://schemas.microsoft.com/office/spreadsheetml/2009/9/main" objectType="CheckBox" fmlaLink="$A$9" lockText="1" noThreeD="1"/>
</file>

<file path=xl/ctrlProps/ctrlProp29.xml><?xml version="1.0" encoding="utf-8"?>
<formControlPr xmlns="http://schemas.microsoft.com/office/spreadsheetml/2009/9/main" objectType="CheckBox" fmlaLink="$A$10" lockText="1" noThreeD="1"/>
</file>

<file path=xl/ctrlProps/ctrlProp3.xml><?xml version="1.0" encoding="utf-8"?>
<formControlPr xmlns="http://schemas.microsoft.com/office/spreadsheetml/2009/9/main" objectType="CheckBox" checked="Checked" fmlaLink="$A$15" lockText="1" noThreeD="1"/>
</file>

<file path=xl/ctrlProps/ctrlProp4.xml><?xml version="1.0" encoding="utf-8"?>
<formControlPr xmlns="http://schemas.microsoft.com/office/spreadsheetml/2009/9/main" objectType="CheckBox" fmlaLink="$A$16" lockText="1" noThreeD="1"/>
</file>

<file path=xl/ctrlProps/ctrlProp5.xml><?xml version="1.0" encoding="utf-8"?>
<formControlPr xmlns="http://schemas.microsoft.com/office/spreadsheetml/2009/9/main" objectType="CheckBox" fmlaLink="$A$17" lockText="1" noThreeD="1"/>
</file>

<file path=xl/ctrlProps/ctrlProp6.xml><?xml version="1.0" encoding="utf-8"?>
<formControlPr xmlns="http://schemas.microsoft.com/office/spreadsheetml/2009/9/main" objectType="CheckBox" checked="Checked" fmlaLink="$A$18" lockText="1" noThreeD="1"/>
</file>

<file path=xl/ctrlProps/ctrlProp7.xml><?xml version="1.0" encoding="utf-8"?>
<formControlPr xmlns="http://schemas.microsoft.com/office/spreadsheetml/2009/9/main" objectType="CheckBox" checked="Checked" fmlaLink="$A$19" lockText="1" noThreeD="1"/>
</file>

<file path=xl/ctrlProps/ctrlProp8.xml><?xml version="1.0" encoding="utf-8"?>
<formControlPr xmlns="http://schemas.microsoft.com/office/spreadsheetml/2009/9/main" objectType="CheckBox" fmlaLink="$A$20" lockText="1" noThreeD="1"/>
</file>

<file path=xl/ctrlProps/ctrlProp9.xml><?xml version="1.0" encoding="utf-8"?>
<formControlPr xmlns="http://schemas.microsoft.com/office/spreadsheetml/2009/9/main" objectType="CheckBox" checked="Checked" fmlaLink="$A$21" lockText="1" noThreeD="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28575</xdr:rowOff>
        </xdr:from>
        <xdr:to>
          <xdr:col>2</xdr:col>
          <xdr:colOff>371475</xdr:colOff>
          <xdr:row>13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28575</xdr:rowOff>
        </xdr:from>
        <xdr:to>
          <xdr:col>2</xdr:col>
          <xdr:colOff>371475</xdr:colOff>
          <xdr:row>10</xdr:row>
          <xdr:rowOff>238125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28575</xdr:rowOff>
        </xdr:from>
        <xdr:to>
          <xdr:col>2</xdr:col>
          <xdr:colOff>371475</xdr:colOff>
          <xdr:row>14</xdr:row>
          <xdr:rowOff>238125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28575</xdr:rowOff>
        </xdr:from>
        <xdr:to>
          <xdr:col>2</xdr:col>
          <xdr:colOff>371475</xdr:colOff>
          <xdr:row>15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28575</xdr:rowOff>
        </xdr:from>
        <xdr:to>
          <xdr:col>2</xdr:col>
          <xdr:colOff>371475</xdr:colOff>
          <xdr:row>16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28575</xdr:rowOff>
        </xdr:from>
        <xdr:to>
          <xdr:col>2</xdr:col>
          <xdr:colOff>371475</xdr:colOff>
          <xdr:row>17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28575</xdr:rowOff>
        </xdr:from>
        <xdr:to>
          <xdr:col>2</xdr:col>
          <xdr:colOff>371475</xdr:colOff>
          <xdr:row>18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371475</xdr:colOff>
          <xdr:row>19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28575</xdr:rowOff>
        </xdr:from>
        <xdr:to>
          <xdr:col>2</xdr:col>
          <xdr:colOff>371475</xdr:colOff>
          <xdr:row>20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28575</xdr:rowOff>
        </xdr:from>
        <xdr:to>
          <xdr:col>2</xdr:col>
          <xdr:colOff>371475</xdr:colOff>
          <xdr:row>21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28575</xdr:rowOff>
        </xdr:from>
        <xdr:to>
          <xdr:col>2</xdr:col>
          <xdr:colOff>371475</xdr:colOff>
          <xdr:row>22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28575</xdr:rowOff>
        </xdr:from>
        <xdr:to>
          <xdr:col>2</xdr:col>
          <xdr:colOff>371475</xdr:colOff>
          <xdr:row>23</xdr:row>
          <xdr:rowOff>238125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28575</xdr:rowOff>
        </xdr:from>
        <xdr:to>
          <xdr:col>2</xdr:col>
          <xdr:colOff>371475</xdr:colOff>
          <xdr:row>24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28575</xdr:rowOff>
        </xdr:from>
        <xdr:to>
          <xdr:col>2</xdr:col>
          <xdr:colOff>371475</xdr:colOff>
          <xdr:row>25</xdr:row>
          <xdr:rowOff>238125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28575</xdr:rowOff>
        </xdr:from>
        <xdr:to>
          <xdr:col>2</xdr:col>
          <xdr:colOff>371475</xdr:colOff>
          <xdr:row>26</xdr:row>
          <xdr:rowOff>238125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28575</xdr:rowOff>
        </xdr:from>
        <xdr:to>
          <xdr:col>2</xdr:col>
          <xdr:colOff>371475</xdr:colOff>
          <xdr:row>31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28575</xdr:rowOff>
        </xdr:from>
        <xdr:to>
          <xdr:col>2</xdr:col>
          <xdr:colOff>371475</xdr:colOff>
          <xdr:row>32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28575</xdr:rowOff>
        </xdr:from>
        <xdr:to>
          <xdr:col>2</xdr:col>
          <xdr:colOff>371475</xdr:colOff>
          <xdr:row>34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28575</xdr:rowOff>
        </xdr:from>
        <xdr:to>
          <xdr:col>2</xdr:col>
          <xdr:colOff>371475</xdr:colOff>
          <xdr:row>35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28575</xdr:rowOff>
        </xdr:from>
        <xdr:to>
          <xdr:col>2</xdr:col>
          <xdr:colOff>371475</xdr:colOff>
          <xdr:row>38</xdr:row>
          <xdr:rowOff>238125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28575</xdr:rowOff>
        </xdr:from>
        <xdr:to>
          <xdr:col>2</xdr:col>
          <xdr:colOff>371475</xdr:colOff>
          <xdr:row>39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28575</xdr:rowOff>
        </xdr:from>
        <xdr:to>
          <xdr:col>2</xdr:col>
          <xdr:colOff>371475</xdr:colOff>
          <xdr:row>40</xdr:row>
          <xdr:rowOff>238125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28575</xdr:rowOff>
        </xdr:from>
        <xdr:to>
          <xdr:col>2</xdr:col>
          <xdr:colOff>371475</xdr:colOff>
          <xdr:row>41</xdr:row>
          <xdr:rowOff>238125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28575</xdr:rowOff>
        </xdr:from>
        <xdr:to>
          <xdr:col>2</xdr:col>
          <xdr:colOff>371475</xdr:colOff>
          <xdr:row>42</xdr:row>
          <xdr:rowOff>238125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28575</xdr:rowOff>
        </xdr:from>
        <xdr:to>
          <xdr:col>2</xdr:col>
          <xdr:colOff>371475</xdr:colOff>
          <xdr:row>29</xdr:row>
          <xdr:rowOff>238125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28575</xdr:rowOff>
        </xdr:from>
        <xdr:to>
          <xdr:col>2</xdr:col>
          <xdr:colOff>371475</xdr:colOff>
          <xdr:row>6</xdr:row>
          <xdr:rowOff>238125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28575</xdr:rowOff>
        </xdr:from>
        <xdr:to>
          <xdr:col>2</xdr:col>
          <xdr:colOff>371475</xdr:colOff>
          <xdr:row>7</xdr:row>
          <xdr:rowOff>238125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28575</xdr:rowOff>
        </xdr:from>
        <xdr:to>
          <xdr:col>2</xdr:col>
          <xdr:colOff>371475</xdr:colOff>
          <xdr:row>8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28575</xdr:rowOff>
        </xdr:from>
        <xdr:to>
          <xdr:col>2</xdr:col>
          <xdr:colOff>371475</xdr:colOff>
          <xdr:row>9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1"/>
  <sheetViews>
    <sheetView tabSelected="1" zoomScaleNormal="100" workbookViewId="0">
      <selection activeCell="L9" sqref="L9"/>
    </sheetView>
  </sheetViews>
  <sheetFormatPr baseColWidth="10" defaultColWidth="23.140625" defaultRowHeight="15" x14ac:dyDescent="0.25"/>
  <cols>
    <col min="1" max="1" width="0.85546875" style="1" customWidth="1"/>
    <col min="2" max="2" width="12" style="1" customWidth="1"/>
    <col min="3" max="4" width="23.140625" style="1"/>
    <col min="5" max="5" width="10.5703125" style="1" customWidth="1"/>
    <col min="6" max="6" width="48.85546875" style="1" customWidth="1"/>
    <col min="7" max="7" width="11.5703125" style="1" hidden="1" customWidth="1"/>
    <col min="8" max="8" width="23.140625" style="2"/>
    <col min="9" max="10" width="23.140625" style="1" hidden="1" customWidth="1"/>
    <col min="11" max="16384" width="23.140625" style="1"/>
  </cols>
  <sheetData>
    <row r="1" spans="1:10" ht="18.75" x14ac:dyDescent="0.3">
      <c r="B1" s="24" t="s">
        <v>86</v>
      </c>
      <c r="C1" s="24"/>
      <c r="D1" s="25"/>
      <c r="E1" s="25"/>
      <c r="F1" s="25"/>
      <c r="G1" s="25"/>
    </row>
    <row r="2" spans="1:10" ht="15.75" thickBot="1" x14ac:dyDescent="0.3"/>
    <row r="3" spans="1:10" ht="15.75" thickBot="1" x14ac:dyDescent="0.3">
      <c r="B3" s="31"/>
      <c r="C3" s="61" t="s">
        <v>60</v>
      </c>
      <c r="D3" s="62"/>
      <c r="E3" s="63"/>
      <c r="F3" s="64"/>
      <c r="G3" s="64"/>
      <c r="H3" s="3"/>
    </row>
    <row r="4" spans="1:10" ht="15.75" thickBot="1" x14ac:dyDescent="0.3">
      <c r="B4" s="32"/>
      <c r="C4" s="16">
        <v>105</v>
      </c>
      <c r="D4" s="26" t="s">
        <v>59</v>
      </c>
      <c r="E4" s="69"/>
      <c r="F4" s="27"/>
      <c r="G4" s="27"/>
      <c r="H4" s="3"/>
      <c r="I4" s="4"/>
    </row>
    <row r="5" spans="1:10" ht="15.75" thickBot="1" x14ac:dyDescent="0.3">
      <c r="B5" s="33"/>
      <c r="C5" s="28"/>
      <c r="D5" s="29"/>
      <c r="E5" s="29"/>
      <c r="F5" s="30"/>
      <c r="G5" s="30"/>
      <c r="H5" s="3"/>
    </row>
    <row r="6" spans="1:10" ht="19.5" thickBot="1" x14ac:dyDescent="0.35">
      <c r="B6" s="34"/>
      <c r="C6" s="138" t="s">
        <v>70</v>
      </c>
      <c r="D6" s="139"/>
      <c r="E6" s="140"/>
      <c r="F6" s="140"/>
      <c r="G6" s="141"/>
      <c r="H6" s="121" t="s">
        <v>61</v>
      </c>
    </row>
    <row r="7" spans="1:10" ht="24" customHeight="1" x14ac:dyDescent="0.35">
      <c r="A7" s="15" t="b">
        <v>0</v>
      </c>
      <c r="B7" s="74"/>
      <c r="C7" s="71" t="s">
        <v>0</v>
      </c>
      <c r="D7" s="72"/>
      <c r="E7" s="72"/>
      <c r="F7" s="72"/>
      <c r="G7" s="75"/>
      <c r="H7" s="5" t="str">
        <f>IF(A7=TRUE,((5.9-(0.013*C4))*(110.6/107)),"")</f>
        <v/>
      </c>
      <c r="I7" s="1">
        <f>IF(A7=TRUE,1,0)</f>
        <v>0</v>
      </c>
      <c r="J7" s="57" t="str">
        <f>IF(SUM(I7:I11)&lt;&gt;1,"Eingabefehler","")</f>
        <v/>
      </c>
    </row>
    <row r="8" spans="1:10" ht="24" customHeight="1" x14ac:dyDescent="0.25">
      <c r="A8" s="15" t="b">
        <v>1</v>
      </c>
      <c r="B8" s="76"/>
      <c r="C8" s="18" t="s">
        <v>1</v>
      </c>
      <c r="D8" s="17"/>
      <c r="E8" s="17"/>
      <c r="F8" s="17"/>
      <c r="G8" s="77"/>
      <c r="H8" s="7">
        <f>IF(A8=TRUE,((5.9-(0.013*C4)-0.308)*(110.6/107)),"")</f>
        <v>4.3692168224299071</v>
      </c>
      <c r="I8" s="1">
        <f t="shared" ref="I8:I11" si="0">IF(A8=TRUE,1,0)</f>
        <v>1</v>
      </c>
      <c r="J8" s="59" t="str">
        <f>IF(SUM(I7:I11)&lt;&gt;1,"Es darf nur","")</f>
        <v/>
      </c>
    </row>
    <row r="9" spans="1:10" ht="24" customHeight="1" x14ac:dyDescent="0.25">
      <c r="A9" s="15" t="b">
        <v>0</v>
      </c>
      <c r="B9" s="76"/>
      <c r="C9" s="18" t="s">
        <v>2</v>
      </c>
      <c r="D9" s="17"/>
      <c r="E9" s="17"/>
      <c r="F9" s="17"/>
      <c r="G9" s="77"/>
      <c r="H9" s="7" t="str">
        <f>IF(A9=TRUE,((5.9-(0.013*C4)+0.45)*(110.6/107)),"")</f>
        <v/>
      </c>
      <c r="I9" s="1">
        <f t="shared" si="0"/>
        <v>0</v>
      </c>
      <c r="J9" s="59" t="str">
        <f>IF(SUM(I7:I11)&lt;&gt;1,"bzw. muss eine","")</f>
        <v/>
      </c>
    </row>
    <row r="10" spans="1:10" ht="24" customHeight="1" x14ac:dyDescent="0.25">
      <c r="A10" s="15" t="b">
        <v>0</v>
      </c>
      <c r="B10" s="76"/>
      <c r="C10" s="18" t="s">
        <v>21</v>
      </c>
      <c r="D10" s="17"/>
      <c r="E10" s="17"/>
      <c r="F10" s="17"/>
      <c r="G10" s="77"/>
      <c r="H10" s="7" t="str">
        <f>IF(A10=TRUE,((5.9-(0.013*C4)+0.594)*(110.6/107)),"")</f>
        <v/>
      </c>
      <c r="I10" s="1">
        <f t="shared" si="0"/>
        <v>0</v>
      </c>
      <c r="J10" s="59" t="str">
        <f>IF(SUM(I7:I11)&lt;&gt;1,"Baujahresklasse","")</f>
        <v/>
      </c>
    </row>
    <row r="11" spans="1:10" ht="24" customHeight="1" thickBot="1" x14ac:dyDescent="0.3">
      <c r="A11" s="15" t="b">
        <v>0</v>
      </c>
      <c r="B11" s="78"/>
      <c r="C11" s="79" t="s">
        <v>30</v>
      </c>
      <c r="D11" s="80"/>
      <c r="E11" s="80"/>
      <c r="F11" s="80"/>
      <c r="G11" s="81"/>
      <c r="H11" s="8" t="str">
        <f>IF(A11=TRUE,((5.9-(0.013*C4)+1.124)*(110.6/107)),"")</f>
        <v/>
      </c>
      <c r="I11" s="1">
        <f t="shared" si="0"/>
        <v>0</v>
      </c>
      <c r="J11" s="59" t="str">
        <f>IF(SUM(I7:I11)&lt;&gt;1,"angegeben werden!","")</f>
        <v/>
      </c>
    </row>
    <row r="12" spans="1:10" ht="24" customHeight="1" thickBot="1" x14ac:dyDescent="0.3">
      <c r="A12" s="15"/>
      <c r="C12" s="90" t="str">
        <f>IF(SUM(I7:I11)&lt;&gt;1,"Eingabefehler: Es darf nur bzw. muss eine Baujahresklasse angegeben werden!","")</f>
        <v/>
      </c>
      <c r="D12" s="70"/>
      <c r="E12" s="70"/>
      <c r="F12" s="70"/>
      <c r="G12" s="70"/>
      <c r="H12" s="73"/>
      <c r="J12" s="59"/>
    </row>
    <row r="13" spans="1:10" ht="24" customHeight="1" thickBot="1" x14ac:dyDescent="0.35">
      <c r="B13" s="34"/>
      <c r="C13" s="138" t="s">
        <v>4</v>
      </c>
      <c r="D13" s="138"/>
      <c r="E13" s="138"/>
      <c r="F13" s="138"/>
      <c r="G13" s="138"/>
      <c r="H13" s="121" t="s">
        <v>58</v>
      </c>
    </row>
    <row r="14" spans="1:10" ht="24" customHeight="1" x14ac:dyDescent="0.25">
      <c r="A14" s="6" t="b">
        <v>0</v>
      </c>
      <c r="B14" s="74"/>
      <c r="C14" s="151" t="s">
        <v>3</v>
      </c>
      <c r="D14" s="151"/>
      <c r="E14" s="151"/>
      <c r="F14" s="95" t="s">
        <v>52</v>
      </c>
      <c r="G14" s="101" t="s">
        <v>71</v>
      </c>
      <c r="H14" s="5" t="str">
        <f>IF(A14=TRUE,0.29,"")</f>
        <v/>
      </c>
    </row>
    <row r="15" spans="1:10" ht="24" customHeight="1" x14ac:dyDescent="0.25">
      <c r="A15" s="6" t="b">
        <v>1</v>
      </c>
      <c r="B15" s="84"/>
      <c r="C15" s="145" t="s">
        <v>19</v>
      </c>
      <c r="D15" s="145"/>
      <c r="E15" s="145"/>
      <c r="F15" s="50" t="s">
        <v>53</v>
      </c>
      <c r="G15" s="102" t="s">
        <v>72</v>
      </c>
      <c r="H15" s="7">
        <f>IF(A15=TRUE,0.17,"")</f>
        <v>0.17</v>
      </c>
    </row>
    <row r="16" spans="1:10" ht="24" customHeight="1" x14ac:dyDescent="0.25">
      <c r="A16" s="6" t="b">
        <v>0</v>
      </c>
      <c r="B16" s="84"/>
      <c r="C16" s="145" t="s">
        <v>12</v>
      </c>
      <c r="D16" s="145"/>
      <c r="E16" s="145"/>
      <c r="F16" s="51" t="s">
        <v>26</v>
      </c>
      <c r="G16" s="103" t="s">
        <v>73</v>
      </c>
      <c r="H16" s="7" t="str">
        <f>IF(A16=TRUE,0.71,"")</f>
        <v/>
      </c>
    </row>
    <row r="17" spans="1:10" ht="24" customHeight="1" x14ac:dyDescent="0.25">
      <c r="A17" s="6" t="b">
        <v>0</v>
      </c>
      <c r="B17" s="84"/>
      <c r="C17" s="145" t="s">
        <v>42</v>
      </c>
      <c r="D17" s="145"/>
      <c r="E17" s="145"/>
      <c r="F17" s="52" t="s">
        <v>8</v>
      </c>
      <c r="G17" s="104" t="s">
        <v>74</v>
      </c>
      <c r="H17" s="7" t="str">
        <f>IF(A17=TRUE,0.44,"")</f>
        <v/>
      </c>
    </row>
    <row r="18" spans="1:10" ht="24" customHeight="1" x14ac:dyDescent="0.25">
      <c r="A18" s="6" t="b">
        <v>1</v>
      </c>
      <c r="B18" s="84"/>
      <c r="C18" s="145" t="s">
        <v>7</v>
      </c>
      <c r="D18" s="145"/>
      <c r="E18" s="145"/>
      <c r="F18" s="52" t="s">
        <v>8</v>
      </c>
      <c r="G18" s="105" t="s">
        <v>75</v>
      </c>
      <c r="H18" s="7">
        <f>IF(A18=TRUE,0.19,"")</f>
        <v>0.19</v>
      </c>
    </row>
    <row r="19" spans="1:10" ht="24" customHeight="1" x14ac:dyDescent="0.25">
      <c r="A19" s="6" t="b">
        <v>1</v>
      </c>
      <c r="B19" s="84"/>
      <c r="C19" s="146" t="s">
        <v>9</v>
      </c>
      <c r="D19" s="146"/>
      <c r="E19" s="146"/>
      <c r="F19" s="50" t="s">
        <v>46</v>
      </c>
      <c r="G19" s="102" t="s">
        <v>64</v>
      </c>
      <c r="H19" s="7">
        <f>IF(A19=TRUE,0.13,"")</f>
        <v>0.13</v>
      </c>
    </row>
    <row r="20" spans="1:10" ht="23.25" customHeight="1" x14ac:dyDescent="0.25">
      <c r="A20" s="6" t="b">
        <v>0</v>
      </c>
      <c r="B20" s="84"/>
      <c r="C20" s="145" t="s">
        <v>18</v>
      </c>
      <c r="D20" s="145"/>
      <c r="E20" s="145"/>
      <c r="F20" s="50" t="s">
        <v>63</v>
      </c>
      <c r="G20" s="102" t="s">
        <v>76</v>
      </c>
      <c r="H20" s="7" t="str">
        <f>IF(A20=TRUE,0.58,"")</f>
        <v/>
      </c>
    </row>
    <row r="21" spans="1:10" ht="23.25" customHeight="1" x14ac:dyDescent="0.25">
      <c r="A21" s="6" t="b">
        <v>1</v>
      </c>
      <c r="B21" s="84"/>
      <c r="C21" s="145" t="s">
        <v>10</v>
      </c>
      <c r="D21" s="145"/>
      <c r="E21" s="145"/>
      <c r="F21" s="52" t="s">
        <v>20</v>
      </c>
      <c r="G21" s="106" t="s">
        <v>77</v>
      </c>
      <c r="H21" s="7">
        <f>IF(A21=TRUE,-0.17,"")</f>
        <v>-0.17</v>
      </c>
    </row>
    <row r="22" spans="1:10" ht="21.75" customHeight="1" x14ac:dyDescent="0.25">
      <c r="A22" s="6" t="b">
        <v>0</v>
      </c>
      <c r="B22" s="84"/>
      <c r="C22" s="145" t="s">
        <v>11</v>
      </c>
      <c r="D22" s="145"/>
      <c r="E22" s="145"/>
      <c r="F22" s="50" t="s">
        <v>54</v>
      </c>
      <c r="G22" s="102" t="s">
        <v>78</v>
      </c>
      <c r="H22" s="7" t="str">
        <f>IF(A22=TRUE,0.23,"")</f>
        <v/>
      </c>
    </row>
    <row r="23" spans="1:10" ht="24" customHeight="1" x14ac:dyDescent="0.35">
      <c r="A23" s="6" t="b">
        <v>0</v>
      </c>
      <c r="B23" s="84"/>
      <c r="C23" s="145" t="s">
        <v>50</v>
      </c>
      <c r="D23" s="145"/>
      <c r="E23" s="145"/>
      <c r="F23" s="50" t="s">
        <v>51</v>
      </c>
      <c r="G23" s="102" t="s">
        <v>79</v>
      </c>
      <c r="H23" s="7" t="str">
        <f>IF(A23=TRUE,0.26,"")</f>
        <v/>
      </c>
      <c r="I23" s="1">
        <f>IF(A23=TRUE,1,0)</f>
        <v>0</v>
      </c>
      <c r="J23" s="57" t="str">
        <f>IF(SUM(I23:I27)&gt;1,"Eingabefehler:","")</f>
        <v/>
      </c>
    </row>
    <row r="24" spans="1:10" ht="23.25" customHeight="1" x14ac:dyDescent="0.25">
      <c r="A24" s="6" t="b">
        <v>0</v>
      </c>
      <c r="B24" s="84"/>
      <c r="C24" s="145" t="s">
        <v>25</v>
      </c>
      <c r="D24" s="145"/>
      <c r="E24" s="145"/>
      <c r="F24" s="50" t="s">
        <v>48</v>
      </c>
      <c r="G24" s="102" t="s">
        <v>80</v>
      </c>
      <c r="H24" s="7" t="str">
        <f>IF(A24=TRUE,0.49,"")</f>
        <v/>
      </c>
      <c r="I24" s="1">
        <f>IF(A24=TRUE,1,0)</f>
        <v>0</v>
      </c>
      <c r="J24" s="59" t="str">
        <f>IF(SUM(I23:I27)&gt;1,"Es darf jeweils","")</f>
        <v/>
      </c>
    </row>
    <row r="25" spans="1:10" ht="24" customHeight="1" x14ac:dyDescent="0.25">
      <c r="A25" s="6" t="b">
        <v>0</v>
      </c>
      <c r="B25" s="84"/>
      <c r="C25" s="145" t="s">
        <v>6</v>
      </c>
      <c r="D25" s="145"/>
      <c r="E25" s="145"/>
      <c r="F25" s="52" t="s">
        <v>55</v>
      </c>
      <c r="G25" s="102" t="s">
        <v>81</v>
      </c>
      <c r="H25" s="7" t="str">
        <f>IF(A25=TRUE,0.37,"")</f>
        <v/>
      </c>
      <c r="I25" s="1">
        <f>IF(A25=TRUE,1,0)</f>
        <v>0</v>
      </c>
      <c r="J25" s="59" t="str">
        <f>IF(SUM(I23:I27)&gt;1,"nur eine Angabe","")</f>
        <v/>
      </c>
    </row>
    <row r="26" spans="1:10" ht="24" customHeight="1" x14ac:dyDescent="0.25">
      <c r="A26" s="6" t="b">
        <v>0</v>
      </c>
      <c r="B26" s="84"/>
      <c r="C26" s="146" t="s">
        <v>5</v>
      </c>
      <c r="D26" s="146"/>
      <c r="E26" s="146"/>
      <c r="F26" s="50" t="s">
        <v>56</v>
      </c>
      <c r="G26" s="102" t="s">
        <v>82</v>
      </c>
      <c r="H26" s="7" t="str">
        <f>IF(A26=TRUE,0.48,"")</f>
        <v/>
      </c>
      <c r="I26" s="1">
        <f>IF(A26=TRUE,1,0)</f>
        <v>0</v>
      </c>
      <c r="J26" s="59" t="str">
        <f>IF(SUM(I23:I27)&gt;1,"zum Balkon oder zur","")</f>
        <v/>
      </c>
    </row>
    <row r="27" spans="1:10" ht="24" customHeight="1" thickBot="1" x14ac:dyDescent="0.3">
      <c r="A27" s="6" t="b">
        <v>1</v>
      </c>
      <c r="B27" s="78"/>
      <c r="C27" s="147" t="s">
        <v>22</v>
      </c>
      <c r="D27" s="147"/>
      <c r="E27" s="148"/>
      <c r="F27" s="85" t="s">
        <v>57</v>
      </c>
      <c r="G27" s="107" t="s">
        <v>83</v>
      </c>
      <c r="H27" s="8">
        <f>IF(A27=TRUE,0.59,"")</f>
        <v>0.59</v>
      </c>
      <c r="I27" s="1">
        <f>IF(A27=TRUE,1,0)</f>
        <v>1</v>
      </c>
      <c r="J27" s="59" t="str">
        <f>IF(SUM(I23:I27)&gt;1,"Terasse gemacht werden!","")</f>
        <v/>
      </c>
    </row>
    <row r="28" spans="1:10" ht="24" customHeight="1" thickBot="1" x14ac:dyDescent="0.3">
      <c r="A28" s="6"/>
      <c r="C28" s="90" t="str">
        <f>IF(SUM(I23:I27)&gt;1,"Eingabefehler: Es darf nur jeweils eine Angabe zum Balkon oder zur Terasse gemacht werden!","")</f>
        <v/>
      </c>
      <c r="D28" s="82"/>
      <c r="E28" s="82"/>
      <c r="F28" s="83"/>
      <c r="G28" s="108"/>
      <c r="H28" s="117"/>
      <c r="J28" s="59"/>
    </row>
    <row r="29" spans="1:10" ht="24" customHeight="1" thickBot="1" x14ac:dyDescent="0.3">
      <c r="A29" s="6"/>
      <c r="B29" s="34"/>
      <c r="C29" s="67" t="s">
        <v>43</v>
      </c>
      <c r="D29" s="67"/>
      <c r="E29" s="67"/>
      <c r="F29" s="68"/>
      <c r="G29" s="67"/>
      <c r="H29" s="118" t="str">
        <f t="shared" ref="H29:H38" si="1">IF(A29=TRUE,0.28,"")</f>
        <v/>
      </c>
    </row>
    <row r="30" spans="1:10" ht="24" customHeight="1" thickBot="1" x14ac:dyDescent="0.3">
      <c r="A30" s="6" t="b">
        <v>1</v>
      </c>
      <c r="B30" s="37"/>
      <c r="C30" s="149" t="s">
        <v>17</v>
      </c>
      <c r="D30" s="149"/>
      <c r="E30" s="149"/>
      <c r="F30" s="96" t="s">
        <v>23</v>
      </c>
      <c r="G30" s="109" t="s">
        <v>84</v>
      </c>
      <c r="H30" s="9">
        <f>IF(A30=TRUE,0.35,"")</f>
        <v>0.35</v>
      </c>
    </row>
    <row r="31" spans="1:10" ht="24" customHeight="1" thickBot="1" x14ac:dyDescent="0.3">
      <c r="A31" s="6"/>
      <c r="B31" s="34"/>
      <c r="C31" s="67" t="s">
        <v>45</v>
      </c>
      <c r="D31" s="39"/>
      <c r="E31" s="39"/>
      <c r="F31" s="47"/>
      <c r="G31" s="110"/>
      <c r="H31" s="118" t="str">
        <f t="shared" si="1"/>
        <v/>
      </c>
    </row>
    <row r="32" spans="1:10" ht="24" customHeight="1" x14ac:dyDescent="0.25">
      <c r="A32" s="6" t="b">
        <v>1</v>
      </c>
      <c r="B32" s="35"/>
      <c r="C32" s="150" t="s">
        <v>13</v>
      </c>
      <c r="D32" s="150"/>
      <c r="E32" s="150"/>
      <c r="F32" s="97" t="s">
        <v>14</v>
      </c>
      <c r="G32" s="101" t="s">
        <v>65</v>
      </c>
      <c r="H32" s="5">
        <f>IF(A32=TRUE,0.22,"")</f>
        <v>0.22</v>
      </c>
    </row>
    <row r="33" spans="1:10" ht="24" customHeight="1" thickBot="1" x14ac:dyDescent="0.3">
      <c r="A33" s="6" t="b">
        <v>0</v>
      </c>
      <c r="B33" s="36"/>
      <c r="C33" s="142" t="s">
        <v>15</v>
      </c>
      <c r="D33" s="142"/>
      <c r="E33" s="142"/>
      <c r="F33" s="98" t="s">
        <v>16</v>
      </c>
      <c r="G33" s="107" t="s">
        <v>85</v>
      </c>
      <c r="H33" s="8" t="str">
        <f>IF(A33=TRUE,0.29,"")</f>
        <v/>
      </c>
    </row>
    <row r="34" spans="1:10" ht="24" customHeight="1" thickBot="1" x14ac:dyDescent="0.3">
      <c r="A34" s="6"/>
      <c r="B34" s="58"/>
      <c r="C34" s="65" t="s">
        <v>68</v>
      </c>
      <c r="D34" s="65"/>
      <c r="E34" s="65"/>
      <c r="F34" s="66"/>
      <c r="G34" s="65"/>
      <c r="H34" s="118" t="str">
        <f t="shared" si="1"/>
        <v/>
      </c>
    </row>
    <row r="35" spans="1:10" ht="24" customHeight="1" x14ac:dyDescent="0.35">
      <c r="A35" s="6" t="b">
        <v>1</v>
      </c>
      <c r="B35" s="74"/>
      <c r="C35" s="88" t="s">
        <v>62</v>
      </c>
      <c r="D35" s="71"/>
      <c r="E35" s="71"/>
      <c r="F35" s="71"/>
      <c r="G35" s="111">
        <v>0</v>
      </c>
      <c r="H35" s="5">
        <f>IF(A35=TRUE,0,"")</f>
        <v>0</v>
      </c>
      <c r="I35" s="1">
        <f>IF(A35=TRUE,1,0)</f>
        <v>1</v>
      </c>
      <c r="J35" s="57" t="str">
        <f>IF(SUM(I35:I36)&lt;&gt;1,"Eingabefehler:","")</f>
        <v/>
      </c>
    </row>
    <row r="36" spans="1:10" ht="24" customHeight="1" thickBot="1" x14ac:dyDescent="0.3">
      <c r="A36" s="6" t="b">
        <v>0</v>
      </c>
      <c r="B36" s="78"/>
      <c r="C36" s="143" t="s">
        <v>31</v>
      </c>
      <c r="D36" s="143"/>
      <c r="E36" s="143"/>
      <c r="F36" s="143"/>
      <c r="G36" s="112">
        <v>-0.28000000000000003</v>
      </c>
      <c r="H36" s="8" t="str">
        <f>IF(A36=TRUE,-0.28,"")</f>
        <v/>
      </c>
      <c r="I36" s="1">
        <f>IF(A36=TRUE,1,0)</f>
        <v>0</v>
      </c>
      <c r="J36" s="59" t="str">
        <f>IF(SUM(I35:I36)&lt;&gt;1,"Es darf nur bzw. muss eine Lagequalität angegeben werden!","")</f>
        <v/>
      </c>
    </row>
    <row r="37" spans="1:10" ht="24" customHeight="1" thickBot="1" x14ac:dyDescent="0.3">
      <c r="A37" s="6"/>
      <c r="B37" s="70"/>
      <c r="C37" s="89" t="str">
        <f>IF(SUM(I35:I36)&lt;&gt;1,"Eingabefehler: Es darf nur bzw. muss eine Lagequalität angegeben werden!","")</f>
        <v/>
      </c>
      <c r="D37" s="86"/>
      <c r="E37" s="86"/>
      <c r="F37" s="86"/>
      <c r="G37" s="87"/>
      <c r="H37" s="117"/>
      <c r="J37" s="59"/>
    </row>
    <row r="38" spans="1:10" ht="24" customHeight="1" thickBot="1" x14ac:dyDescent="0.3">
      <c r="A38" s="6"/>
      <c r="B38" s="34"/>
      <c r="C38" s="67" t="s">
        <v>69</v>
      </c>
      <c r="D38" s="67"/>
      <c r="E38" s="67"/>
      <c r="F38" s="68"/>
      <c r="G38" s="67"/>
      <c r="H38" s="118" t="str">
        <f t="shared" si="1"/>
        <v/>
      </c>
    </row>
    <row r="39" spans="1:10" ht="24" customHeight="1" x14ac:dyDescent="0.35">
      <c r="A39" s="6" t="b">
        <v>0</v>
      </c>
      <c r="B39" s="74"/>
      <c r="C39" s="144" t="s">
        <v>33</v>
      </c>
      <c r="D39" s="144"/>
      <c r="E39" s="144"/>
      <c r="F39" s="144"/>
      <c r="G39" s="113" t="s">
        <v>81</v>
      </c>
      <c r="H39" s="5" t="str">
        <f>IF(A39=TRUE,0.37,"")</f>
        <v/>
      </c>
      <c r="I39" s="1">
        <f>IF(A39=TRUE,1,0)</f>
        <v>0</v>
      </c>
      <c r="J39" s="57" t="str">
        <f>IF(SUM(I39:I43)&lt;&gt;1,"Eingabefehler:","")</f>
        <v/>
      </c>
    </row>
    <row r="40" spans="1:10" ht="24" customHeight="1" x14ac:dyDescent="0.25">
      <c r="A40" s="6" t="b">
        <v>0</v>
      </c>
      <c r="B40" s="76"/>
      <c r="C40" s="60" t="s">
        <v>32</v>
      </c>
      <c r="D40" s="19"/>
      <c r="E40" s="19"/>
      <c r="F40" s="19"/>
      <c r="G40" s="114">
        <v>0</v>
      </c>
      <c r="H40" s="7" t="str">
        <f>IF(A40=TRUE,0,"")</f>
        <v/>
      </c>
      <c r="I40" s="1">
        <f t="shared" ref="I40:I43" si="2">IF(A40=TRUE,1,0)</f>
        <v>0</v>
      </c>
      <c r="J40" s="59" t="str">
        <f>IF(SUM(I39:I43)&lt;&gt;1,"Es darf nur","")</f>
        <v/>
      </c>
    </row>
    <row r="41" spans="1:10" ht="24" customHeight="1" x14ac:dyDescent="0.25">
      <c r="A41" s="6" t="b">
        <v>0</v>
      </c>
      <c r="B41" s="76"/>
      <c r="C41" s="136" t="s">
        <v>34</v>
      </c>
      <c r="D41" s="136"/>
      <c r="E41" s="136"/>
      <c r="F41" s="136"/>
      <c r="G41" s="115">
        <v>-0.3</v>
      </c>
      <c r="H41" s="7" t="str">
        <f>IF(A41=TRUE,-0.3,"")</f>
        <v/>
      </c>
      <c r="I41" s="1">
        <f t="shared" si="2"/>
        <v>0</v>
      </c>
      <c r="J41" s="59" t="str">
        <f>IF(SUM(I39:I43)&lt;&gt;1,"bzw. muss eine","")</f>
        <v/>
      </c>
    </row>
    <row r="42" spans="1:10" ht="24" customHeight="1" x14ac:dyDescent="0.25">
      <c r="A42" s="6" t="b">
        <v>1</v>
      </c>
      <c r="B42" s="76"/>
      <c r="C42" s="136" t="s">
        <v>35</v>
      </c>
      <c r="D42" s="136"/>
      <c r="E42" s="136"/>
      <c r="F42" s="136"/>
      <c r="G42" s="115">
        <v>-0.34</v>
      </c>
      <c r="H42" s="7">
        <f>IF(A42=TRUE,-0.34,"")</f>
        <v>-0.34</v>
      </c>
      <c r="I42" s="1">
        <f t="shared" si="2"/>
        <v>1</v>
      </c>
      <c r="J42" s="59" t="str">
        <f>IF(SUM(I39:I43)&lt;&gt;1,"Lagezone angegeben","")</f>
        <v/>
      </c>
    </row>
    <row r="43" spans="1:10" ht="24" customHeight="1" thickBot="1" x14ac:dyDescent="0.3">
      <c r="A43" s="6" t="b">
        <v>0</v>
      </c>
      <c r="B43" s="78"/>
      <c r="C43" s="137" t="s">
        <v>36</v>
      </c>
      <c r="D43" s="137"/>
      <c r="E43" s="137"/>
      <c r="F43" s="137"/>
      <c r="G43" s="116">
        <v>-0.85</v>
      </c>
      <c r="H43" s="8" t="str">
        <f>IF(A43=TRUE,-0.85,"")</f>
        <v/>
      </c>
      <c r="I43" s="1">
        <f t="shared" si="2"/>
        <v>0</v>
      </c>
      <c r="J43" s="59" t="str">
        <f>IF(SUM(I39:I43)&lt;&gt;1,"werden!","")</f>
        <v/>
      </c>
    </row>
    <row r="44" spans="1:10" ht="24" customHeight="1" thickBot="1" x14ac:dyDescent="0.3">
      <c r="A44" s="6"/>
      <c r="B44" s="70"/>
      <c r="C44" s="93" t="str">
        <f>IF(SUM(I39:I43)&lt;&gt;1,"Eingabefehler: Es darf nur bzw. muss eine Lagezone angegeben werden!","")</f>
        <v/>
      </c>
      <c r="D44" s="91"/>
      <c r="E44" s="91"/>
      <c r="F44" s="91"/>
      <c r="G44" s="92"/>
      <c r="H44" s="117"/>
      <c r="J44" s="59"/>
    </row>
    <row r="45" spans="1:10" ht="21.75" thickBot="1" x14ac:dyDescent="0.4">
      <c r="B45" s="34"/>
      <c r="C45" s="39" t="s">
        <v>28</v>
      </c>
      <c r="D45" s="40"/>
      <c r="E45" s="40"/>
      <c r="F45" s="41"/>
      <c r="G45" s="39" t="s">
        <v>24</v>
      </c>
      <c r="H45" s="94">
        <f>IF(SUM(I58:I61)=0,SUM(H1:H43),"Eingabefehler")</f>
        <v>5.5092168224299067</v>
      </c>
    </row>
    <row r="46" spans="1:10" x14ac:dyDescent="0.25">
      <c r="B46" s="31"/>
      <c r="C46" s="42" t="s">
        <v>49</v>
      </c>
      <c r="D46" s="126" t="s">
        <v>39</v>
      </c>
      <c r="E46" s="127"/>
      <c r="F46" s="127"/>
      <c r="G46" s="127"/>
      <c r="H46" s="20">
        <f>H45*0.12</f>
        <v>0.6611060186915888</v>
      </c>
    </row>
    <row r="47" spans="1:10" x14ac:dyDescent="0.25">
      <c r="B47" s="32"/>
      <c r="C47" s="43"/>
      <c r="D47" s="44"/>
      <c r="E47" s="44"/>
      <c r="F47" s="128" t="s">
        <v>66</v>
      </c>
      <c r="G47" s="129"/>
      <c r="H47" s="21">
        <f>H45-H46</f>
        <v>4.8481108037383178</v>
      </c>
    </row>
    <row r="48" spans="1:10" ht="15.75" thickBot="1" x14ac:dyDescent="0.3">
      <c r="B48" s="33"/>
      <c r="C48" s="45"/>
      <c r="D48" s="46"/>
      <c r="E48" s="46"/>
      <c r="F48" s="130" t="s">
        <v>67</v>
      </c>
      <c r="G48" s="131"/>
      <c r="H48" s="22">
        <f>H45+H46</f>
        <v>6.1703228411214956</v>
      </c>
    </row>
    <row r="49" spans="2:9" ht="15.75" thickBot="1" x14ac:dyDescent="0.3">
      <c r="B49" s="38"/>
      <c r="C49" s="10"/>
      <c r="D49" s="11"/>
      <c r="E49" s="11"/>
      <c r="F49" s="12"/>
      <c r="G49" s="13"/>
      <c r="H49" s="119"/>
      <c r="I49" s="14"/>
    </row>
    <row r="50" spans="2:9" ht="15.75" thickBot="1" x14ac:dyDescent="0.3">
      <c r="B50" s="34"/>
      <c r="C50" s="39" t="s">
        <v>40</v>
      </c>
      <c r="D50" s="40"/>
      <c r="E50" s="40"/>
      <c r="F50" s="99"/>
      <c r="G50" s="39"/>
      <c r="H50" s="120"/>
      <c r="I50" s="14"/>
    </row>
    <row r="51" spans="2:9" ht="15.75" thickBot="1" x14ac:dyDescent="0.3">
      <c r="B51" s="31"/>
      <c r="C51" s="132" t="s">
        <v>27</v>
      </c>
      <c r="D51" s="133"/>
      <c r="E51" s="133"/>
      <c r="F51" s="133"/>
      <c r="G51" s="48"/>
      <c r="H51" s="56" t="s">
        <v>37</v>
      </c>
    </row>
    <row r="52" spans="2:9" ht="15.75" thickBot="1" x14ac:dyDescent="0.3">
      <c r="B52" s="32"/>
      <c r="C52" s="54" t="s">
        <v>29</v>
      </c>
      <c r="D52" s="49"/>
      <c r="E52" s="100"/>
      <c r="F52" s="55"/>
      <c r="G52" s="38"/>
      <c r="H52" s="53"/>
    </row>
    <row r="53" spans="2:9" ht="15.75" thickBot="1" x14ac:dyDescent="0.3">
      <c r="B53" s="32"/>
      <c r="C53" s="54" t="s">
        <v>47</v>
      </c>
      <c r="D53" s="49"/>
      <c r="E53" s="100"/>
      <c r="F53" s="55"/>
      <c r="G53" s="38"/>
      <c r="H53" s="53"/>
    </row>
    <row r="54" spans="2:9" ht="15.75" thickBot="1" x14ac:dyDescent="0.3">
      <c r="B54" s="32"/>
      <c r="C54" s="134" t="s">
        <v>38</v>
      </c>
      <c r="D54" s="135"/>
      <c r="E54" s="135"/>
      <c r="F54" s="135"/>
      <c r="G54" s="135"/>
      <c r="H54" s="23">
        <f>SUM(H52:H53)</f>
        <v>0</v>
      </c>
    </row>
    <row r="55" spans="2:9" ht="15.75" thickBot="1" x14ac:dyDescent="0.3">
      <c r="B55" s="33"/>
      <c r="C55" s="122" t="s">
        <v>41</v>
      </c>
      <c r="D55" s="123"/>
      <c r="E55" s="123"/>
      <c r="F55" s="123"/>
      <c r="G55" s="123"/>
      <c r="H55" s="124"/>
    </row>
    <row r="56" spans="2:9" ht="28.5" customHeight="1" thickBot="1" x14ac:dyDescent="0.4">
      <c r="B56" s="34"/>
      <c r="C56" s="125" t="s">
        <v>44</v>
      </c>
      <c r="D56" s="125"/>
      <c r="E56" s="125"/>
      <c r="F56" s="125"/>
      <c r="G56" s="125"/>
      <c r="H56" s="94">
        <f>IF(SUM(I58:I61)=0,SUM(H45,H54),"Eingabefehler")</f>
        <v>5.5092168224299067</v>
      </c>
    </row>
    <row r="58" spans="2:9" ht="21" hidden="1" x14ac:dyDescent="0.35">
      <c r="B58" s="57" t="str">
        <f>IF(SUM(I7:I11)&lt;&gt;1,"Eingabefehler - Es darf nur bzw. muss eine Baujahresklasse angegeben werden!","")</f>
        <v/>
      </c>
      <c r="I58" s="1">
        <f>IF(B58="",0,1)</f>
        <v>0</v>
      </c>
    </row>
    <row r="59" spans="2:9" ht="21" hidden="1" x14ac:dyDescent="0.35">
      <c r="B59" s="57" t="str">
        <f>IF(SUM(I35:I36)&lt;&gt;1,"Eingabefehler - Es darf nur bzw. muss eine Lagequalität angegeben werden!","")</f>
        <v/>
      </c>
      <c r="I59" s="1">
        <f t="shared" ref="I59:I61" si="3">IF(B59="",0,1)</f>
        <v>0</v>
      </c>
    </row>
    <row r="60" spans="2:9" ht="21" hidden="1" x14ac:dyDescent="0.35">
      <c r="B60" s="57" t="str">
        <f>IF(SUM(I39:I43)&lt;&gt;1,"Eingabefehler - Es darf nur bzw. muss eine Lagezone angegeben werden!","")</f>
        <v/>
      </c>
      <c r="I60" s="1">
        <f t="shared" si="3"/>
        <v>0</v>
      </c>
    </row>
    <row r="61" spans="2:9" ht="21" hidden="1" x14ac:dyDescent="0.35">
      <c r="B61" s="57" t="str">
        <f>IF(SUM(I23:I27)&gt;1,"Eingabefehler - Es darf jeweils nur eine Angabe zu Balkon oder Terasse gemacht werden!","")</f>
        <v/>
      </c>
      <c r="I61" s="1">
        <f t="shared" si="3"/>
        <v>0</v>
      </c>
    </row>
  </sheetData>
  <sheetProtection password="CA7F" sheet="1" objects="1" scenarios="1"/>
  <mergeCells count="31">
    <mergeCell ref="C21:E21"/>
    <mergeCell ref="C22:E22"/>
    <mergeCell ref="C23:E23"/>
    <mergeCell ref="C16:E16"/>
    <mergeCell ref="C17:E17"/>
    <mergeCell ref="C18:E18"/>
    <mergeCell ref="C19:E19"/>
    <mergeCell ref="C20:E20"/>
    <mergeCell ref="C42:F42"/>
    <mergeCell ref="C43:F43"/>
    <mergeCell ref="C6:G6"/>
    <mergeCell ref="C33:E33"/>
    <mergeCell ref="C36:F36"/>
    <mergeCell ref="C39:F39"/>
    <mergeCell ref="C41:F41"/>
    <mergeCell ref="C25:E25"/>
    <mergeCell ref="C26:E26"/>
    <mergeCell ref="C27:E27"/>
    <mergeCell ref="C30:E30"/>
    <mergeCell ref="C32:E32"/>
    <mergeCell ref="C24:E24"/>
    <mergeCell ref="C13:G13"/>
    <mergeCell ref="C14:E14"/>
    <mergeCell ref="C15:E15"/>
    <mergeCell ref="C55:H55"/>
    <mergeCell ref="C56:G56"/>
    <mergeCell ref="D46:G46"/>
    <mergeCell ref="F47:G47"/>
    <mergeCell ref="F48:G48"/>
    <mergeCell ref="C51:F51"/>
    <mergeCell ref="C54:G54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&amp;L&amp;G&amp;C&amp;G&amp;R&amp;G</oddHeader>
    <oddFooter>&amp;L                    
&amp;G Der Gutachterausschuss für Grundstückswerte im Kreis Warendorf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28575</xdr:rowOff>
                  </from>
                  <to>
                    <xdr:col>2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" name="Check Box 94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28575</xdr:rowOff>
                  </from>
                  <to>
                    <xdr:col>2</xdr:col>
                    <xdr:colOff>371475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28575</xdr:rowOff>
                  </from>
                  <to>
                    <xdr:col>2</xdr:col>
                    <xdr:colOff>371475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28575</xdr:rowOff>
                  </from>
                  <to>
                    <xdr:col>2</xdr:col>
                    <xdr:colOff>371475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28575</xdr:rowOff>
                  </from>
                  <to>
                    <xdr:col>2</xdr:col>
                    <xdr:colOff>371475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28575</xdr:rowOff>
                  </from>
                  <to>
                    <xdr:col>2</xdr:col>
                    <xdr:colOff>371475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28575</xdr:rowOff>
                  </from>
                  <to>
                    <xdr:col>2</xdr:col>
                    <xdr:colOff>371475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371475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28575</xdr:rowOff>
                  </from>
                  <to>
                    <xdr:col>2</xdr:col>
                    <xdr:colOff>371475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28575</xdr:rowOff>
                  </from>
                  <to>
                    <xdr:col>2</xdr:col>
                    <xdr:colOff>371475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28575</xdr:rowOff>
                  </from>
                  <to>
                    <xdr:col>2</xdr:col>
                    <xdr:colOff>371475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28575</xdr:rowOff>
                  </from>
                  <to>
                    <xdr:col>2</xdr:col>
                    <xdr:colOff>371475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28575</xdr:rowOff>
                  </from>
                  <to>
                    <xdr:col>2</xdr:col>
                    <xdr:colOff>371475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28575</xdr:rowOff>
                  </from>
                  <to>
                    <xdr:col>2</xdr:col>
                    <xdr:colOff>371475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28575</xdr:rowOff>
                  </from>
                  <to>
                    <xdr:col>2</xdr:col>
                    <xdr:colOff>371475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28575</xdr:rowOff>
                  </from>
                  <to>
                    <xdr:col>2</xdr:col>
                    <xdr:colOff>371475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Check Box 74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28575</xdr:rowOff>
                  </from>
                  <to>
                    <xdr:col>2</xdr:col>
                    <xdr:colOff>371475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Check Box 76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28575</xdr:rowOff>
                  </from>
                  <to>
                    <xdr:col>2</xdr:col>
                    <xdr:colOff>371475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3" name="Check Box 78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28575</xdr:rowOff>
                  </from>
                  <to>
                    <xdr:col>2</xdr:col>
                    <xdr:colOff>371475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4" name="Check Box 79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28575</xdr:rowOff>
                  </from>
                  <to>
                    <xdr:col>2</xdr:col>
                    <xdr:colOff>371475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5" name="Check Box 80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28575</xdr:rowOff>
                  </from>
                  <to>
                    <xdr:col>2</xdr:col>
                    <xdr:colOff>371475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6" name="Check Box 82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28575</xdr:rowOff>
                  </from>
                  <to>
                    <xdr:col>2</xdr:col>
                    <xdr:colOff>371475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7" name="Check Box 84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28575</xdr:rowOff>
                  </from>
                  <to>
                    <xdr:col>2</xdr:col>
                    <xdr:colOff>371475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8" name="Check Box 85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28575</xdr:rowOff>
                  </from>
                  <to>
                    <xdr:col>2</xdr:col>
                    <xdr:colOff>371475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9" name="Check Box 86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28575</xdr:rowOff>
                  </from>
                  <to>
                    <xdr:col>2</xdr:col>
                    <xdr:colOff>371475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Check Box 88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28575</xdr:rowOff>
                  </from>
                  <to>
                    <xdr:col>2</xdr:col>
                    <xdr:colOff>371475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Check Box 89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28575</xdr:rowOff>
                  </from>
                  <to>
                    <xdr:col>2</xdr:col>
                    <xdr:colOff>371475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2" name="Check Box 91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28575</xdr:rowOff>
                  </from>
                  <to>
                    <xdr:col>2</xdr:col>
                    <xdr:colOff>371475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3" name="Check Box 93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28575</xdr:rowOff>
                  </from>
                  <to>
                    <xdr:col>2</xdr:col>
                    <xdr:colOff>371475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Miet-Rechner</vt:lpstr>
      <vt:lpstr>'Miet-Rechner'!Druckbereich</vt:lpstr>
    </vt:vector>
  </TitlesOfParts>
  <Company>Kreis Warendorf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Schönfeldt, Thorsten</dc:creator>
  <cp:lastModifiedBy>Groth, Tanja</cp:lastModifiedBy>
  <cp:lastPrinted>2016-03-09T12:48:38Z</cp:lastPrinted>
  <dcterms:created xsi:type="dcterms:W3CDTF">2015-11-12T10:30:52Z</dcterms:created>
  <dcterms:modified xsi:type="dcterms:W3CDTF">2018-02-13T10:54:21Z</dcterms:modified>
</cp:coreProperties>
</file>